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xr:revisionPtr revIDLastSave="0" documentId="13_ncr:1000001_{C06F8830-8C3F-7C45-BCD4-84B5393DBC1E}" xr6:coauthVersionLast="34" xr6:coauthVersionMax="34" xr10:uidLastSave="{00000000-0000-0000-0000-000000000000}"/>
  <bookViews>
    <workbookView xWindow="0" yWindow="0" windowWidth="20490" windowHeight="7230" firstSheet="6" activeTab="11" xr2:uid="{00000000-000D-0000-FFFF-FFFF00000000}"/>
  </bookViews>
  <sheets>
    <sheet name="ENERO 2018" sheetId="1" r:id="rId1"/>
    <sheet name="FEBRERO 2018" sheetId="2" r:id="rId2"/>
    <sheet name="MARZO DE 2018" sheetId="3" r:id="rId3"/>
    <sheet name="ABRIL 2018" sheetId="4" r:id="rId4"/>
    <sheet name="MAYO 2018" sheetId="7" r:id="rId5"/>
    <sheet name="JUNIO 2018" sheetId="5" r:id="rId6"/>
    <sheet name="JULIO 2018 " sheetId="8" r:id="rId7"/>
    <sheet name="AGOSTO 2018  " sheetId="9" r:id="rId8"/>
    <sheet name="SEPTIEMBRE 2018  " sheetId="10" r:id="rId9"/>
    <sheet name="OCTUBRE 2018 " sheetId="11" r:id="rId10"/>
    <sheet name="NOVIEMBRE 2018" sheetId="12" r:id="rId11"/>
    <sheet name="DICIEMBRE 2018 " sheetId="13" r:id="rId12"/>
  </sheets>
  <calcPr calcId="17901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7" i="13" l="1"/>
  <c r="B111" i="13"/>
  <c r="B168" i="13"/>
  <c r="B87" i="13"/>
  <c r="B118" i="13"/>
  <c r="B130" i="13"/>
  <c r="B206" i="13"/>
  <c r="B194" i="13"/>
  <c r="B190" i="13"/>
  <c r="B186" i="13"/>
  <c r="B182" i="13"/>
  <c r="B173" i="13"/>
  <c r="B162" i="13"/>
  <c r="B158" i="13"/>
  <c r="B154" i="13"/>
  <c r="B150" i="13"/>
  <c r="B146" i="13"/>
  <c r="B138" i="13"/>
  <c r="B134" i="13"/>
  <c r="B122" i="13"/>
  <c r="B102" i="13"/>
  <c r="B72" i="13"/>
  <c r="B207" i="13"/>
  <c r="B119" i="12"/>
  <c r="B159" i="12"/>
  <c r="B142" i="12"/>
  <c r="B137" i="12"/>
  <c r="B132" i="12"/>
  <c r="B114" i="12"/>
  <c r="B108" i="12"/>
  <c r="B104" i="12"/>
  <c r="B100" i="12"/>
  <c r="B96" i="12"/>
  <c r="B92" i="12"/>
  <c r="B88" i="12"/>
  <c r="B83" i="12"/>
  <c r="B79" i="12"/>
  <c r="B74" i="12"/>
  <c r="B68" i="12"/>
  <c r="B60" i="12"/>
  <c r="B56" i="12"/>
  <c r="B42" i="12"/>
  <c r="B171" i="11"/>
  <c r="B164" i="11"/>
  <c r="B146" i="11"/>
  <c r="B134" i="11"/>
  <c r="B156" i="11"/>
  <c r="B128" i="11"/>
  <c r="B142" i="11"/>
  <c r="B175" i="11"/>
  <c r="B102" i="11"/>
  <c r="B200" i="11"/>
  <c r="B124" i="11"/>
  <c r="B120" i="11"/>
  <c r="B116" i="11"/>
  <c r="B110" i="11"/>
  <c r="B106" i="11"/>
  <c r="B94" i="11"/>
  <c r="B90" i="11"/>
  <c r="B85" i="11"/>
  <c r="B79" i="11"/>
  <c r="B66" i="11"/>
  <c r="B62" i="11"/>
  <c r="B45" i="11"/>
  <c r="B201" i="11"/>
  <c r="B160" i="12"/>
  <c r="B36" i="10"/>
  <c r="B47" i="10"/>
  <c r="B51" i="10"/>
  <c r="B71" i="10"/>
  <c r="B77" i="10"/>
  <c r="B83" i="10"/>
  <c r="B94" i="10"/>
  <c r="B98" i="10"/>
  <c r="B102" i="10"/>
  <c r="B108" i="10"/>
  <c r="B112" i="10"/>
  <c r="B116" i="10"/>
  <c r="B121" i="10"/>
  <c r="B130" i="10"/>
  <c r="B134" i="10"/>
  <c r="B153" i="10"/>
  <c r="B157" i="10"/>
  <c r="B162" i="10"/>
  <c r="B179" i="10"/>
  <c r="B180" i="10"/>
  <c r="B51" i="9"/>
  <c r="B66" i="9"/>
  <c r="B87" i="9"/>
  <c r="B93" i="9"/>
  <c r="B98" i="9"/>
  <c r="B110" i="9"/>
  <c r="B114" i="9"/>
  <c r="B118" i="9"/>
  <c r="B124" i="9"/>
  <c r="B128" i="9"/>
  <c r="B136" i="9"/>
  <c r="B141" i="9"/>
  <c r="B147" i="9"/>
  <c r="B155" i="9"/>
  <c r="B162" i="9"/>
  <c r="B176" i="9"/>
  <c r="B70" i="9"/>
  <c r="B178" i="9"/>
  <c r="B142" i="10"/>
  <c r="B87" i="10"/>
  <c r="B102" i="9"/>
  <c r="B33" i="8"/>
  <c r="B45" i="8"/>
  <c r="B59" i="8"/>
  <c r="B63" i="8"/>
  <c r="B70" i="8"/>
  <c r="B75" i="8"/>
  <c r="B81" i="8"/>
  <c r="B85" i="8"/>
  <c r="B89" i="8"/>
  <c r="B97" i="8"/>
  <c r="B101" i="8"/>
  <c r="B105" i="8"/>
  <c r="B112" i="8"/>
  <c r="B116" i="8"/>
  <c r="B120" i="8"/>
  <c r="B125" i="8"/>
  <c r="B130" i="8"/>
  <c r="B143" i="8"/>
  <c r="B146" i="8"/>
  <c r="B19" i="5"/>
  <c r="B40" i="5"/>
  <c r="B53" i="5"/>
  <c r="B78" i="5"/>
  <c r="B87" i="5"/>
  <c r="B91" i="5"/>
  <c r="B97" i="5"/>
  <c r="B102" i="5"/>
  <c r="B108" i="5"/>
  <c r="B116" i="5"/>
  <c r="B126" i="5"/>
  <c r="B130" i="5"/>
  <c r="B134" i="5"/>
  <c r="B143" i="5"/>
  <c r="B149" i="5"/>
  <c r="B153" i="5"/>
  <c r="B158" i="5"/>
  <c r="B164" i="5"/>
  <c r="B169" i="5"/>
  <c r="B180" i="5"/>
  <c r="B194" i="5"/>
  <c r="B199" i="5"/>
  <c r="B204" i="5"/>
  <c r="B210" i="5"/>
  <c r="B212" i="5"/>
  <c r="B139" i="7"/>
  <c r="B182" i="7"/>
  <c r="B157" i="7"/>
  <c r="B188" i="7"/>
  <c r="B94" i="7"/>
  <c r="B112" i="7"/>
  <c r="B13" i="7"/>
  <c r="B28" i="4"/>
  <c r="B41" i="4"/>
  <c r="B50" i="4"/>
  <c r="B54" i="4"/>
  <c r="B62" i="4"/>
  <c r="B66" i="4"/>
  <c r="B70" i="4"/>
  <c r="B74" i="4"/>
  <c r="B81" i="4"/>
  <c r="B87" i="4"/>
  <c r="B95" i="4"/>
  <c r="B100" i="4"/>
  <c r="B106" i="4"/>
  <c r="B111" i="4"/>
  <c r="B124" i="4"/>
  <c r="B128" i="4"/>
  <c r="B131" i="4"/>
  <c r="D53" i="4"/>
  <c r="B46" i="3"/>
  <c r="B64" i="3"/>
  <c r="B80" i="3"/>
  <c r="B85" i="3"/>
  <c r="B90" i="3"/>
  <c r="B94" i="3"/>
  <c r="B102" i="3"/>
  <c r="B105" i="3"/>
  <c r="B110" i="3"/>
  <c r="B114" i="3"/>
  <c r="B123" i="3"/>
  <c r="B127" i="3"/>
  <c r="B133" i="3"/>
  <c r="B139" i="3"/>
  <c r="B149" i="3"/>
  <c r="B155" i="3"/>
  <c r="B165" i="3"/>
  <c r="B170" i="3"/>
  <c r="B171" i="3"/>
  <c r="B31" i="2"/>
  <c r="B44" i="2"/>
  <c r="B58" i="2"/>
  <c r="B64" i="2"/>
  <c r="B71" i="2"/>
  <c r="B75" i="2"/>
  <c r="B78" i="2"/>
  <c r="B82" i="2"/>
  <c r="B90" i="2"/>
  <c r="B97" i="2"/>
  <c r="B107" i="2"/>
  <c r="B114" i="2"/>
  <c r="B119" i="2"/>
  <c r="B124" i="2"/>
  <c r="B129" i="2"/>
  <c r="B29" i="1"/>
  <c r="B44" i="1"/>
  <c r="B48" i="1"/>
  <c r="B56" i="1"/>
  <c r="B60" i="1"/>
  <c r="B69" i="1"/>
  <c r="B75" i="1"/>
  <c r="B81" i="1"/>
  <c r="B91" i="1"/>
  <c r="B100" i="1"/>
  <c r="B104" i="1"/>
  <c r="B110" i="1"/>
  <c r="B116" i="1"/>
  <c r="B121" i="1"/>
  <c r="B124" i="1"/>
  <c r="B193" i="7"/>
  <c r="B166" i="7"/>
  <c r="B162" i="7"/>
  <c r="B148" i="7"/>
  <c r="B134" i="7"/>
  <c r="B130" i="7"/>
  <c r="B126" i="7"/>
  <c r="B118" i="7"/>
  <c r="B91" i="7"/>
  <c r="B62" i="7"/>
  <c r="B112" i="5"/>
  <c r="B195" i="7"/>
</calcChain>
</file>

<file path=xl/sharedStrings.xml><?xml version="1.0" encoding="utf-8"?>
<sst xmlns="http://schemas.openxmlformats.org/spreadsheetml/2006/main" count="1806" uniqueCount="442">
  <si>
    <t>CONCEPTO</t>
  </si>
  <si>
    <t>VALOR PAGADO</t>
  </si>
  <si>
    <t>CONTRATISTAS</t>
  </si>
  <si>
    <t>JARAMILLO BOTERO ELSY DEL PILAR</t>
  </si>
  <si>
    <t>MONTOYA GIRALDO ANA MARIA</t>
  </si>
  <si>
    <t>CEBALLOS FAUSTO</t>
  </si>
  <si>
    <t>MOLINA PAREJA PAULA MARCELA</t>
  </si>
  <si>
    <t>MAZO TABARES BEATRIZ ELENA</t>
  </si>
  <si>
    <t>RESTREPO GIL LINA MARIA</t>
  </si>
  <si>
    <t>ROJAS PALACIO MARYLIN</t>
  </si>
  <si>
    <t>HERNANDEZ GOMEZ ANDRES MAURICIO</t>
  </si>
  <si>
    <t>CEBALLOS ROJAS LINA MILENA</t>
  </si>
  <si>
    <t>JURIDICA LIMITADA</t>
  </si>
  <si>
    <t>CARDENAS HENAO WALTER</t>
  </si>
  <si>
    <t>SEPULVEDA SEPULVEDA LEON ARBEY</t>
  </si>
  <si>
    <t>LOPEZ CARDONA JOSE HIDERMAN</t>
  </si>
  <si>
    <t>ARANGO TRUJILLO ALEXANDER</t>
  </si>
  <si>
    <t>TOTAL</t>
  </si>
  <si>
    <t>PROVEEDORES MEDELLIN</t>
  </si>
  <si>
    <t>COHAN</t>
  </si>
  <si>
    <t>DISDROBLAN</t>
  </si>
  <si>
    <t>MARLLANTAS</t>
  </si>
  <si>
    <t>ALDENTAL</t>
  </si>
  <si>
    <t>BIOLOGICOS Y CONTAMINADOS</t>
  </si>
  <si>
    <t>TIPOGRAFIA Y SELLOS FENIX</t>
  </si>
  <si>
    <t>BIOSYSTEMS</t>
  </si>
  <si>
    <t>OXIGENANDO</t>
  </si>
  <si>
    <t>KOPIO</t>
  </si>
  <si>
    <t>DISTRIBUCIONES MEDIFE</t>
  </si>
  <si>
    <t>BIOXIMAD</t>
  </si>
  <si>
    <t>CORREA SEPULVEDA JHON JAIME</t>
  </si>
  <si>
    <t>PERSONAL ADMINISTRATIVO BANCOLOMBIA</t>
  </si>
  <si>
    <t>PERSONAL ADMINISTRATIVO BANCOAGRARIO</t>
  </si>
  <si>
    <t>SEGURIDAD SOCIAL EMPLEADOS</t>
  </si>
  <si>
    <t>ENLACE OPERATIVO</t>
  </si>
  <si>
    <t>HORAS EXTRAS ADEUDADAS</t>
  </si>
  <si>
    <t>OVIEDO MARMOLEJO ALVARO</t>
  </si>
  <si>
    <t>SERVICIOS PUBLICOS</t>
  </si>
  <si>
    <t>EPM</t>
  </si>
  <si>
    <t>ACUEDUCTO LAS ISAZAS</t>
  </si>
  <si>
    <t>CLARO</t>
  </si>
  <si>
    <t>AASSA</t>
  </si>
  <si>
    <t>EDATEL</t>
  </si>
  <si>
    <t>DIAN</t>
  </si>
  <si>
    <t>PARAFISCALES</t>
  </si>
  <si>
    <t>COMFENALCO</t>
  </si>
  <si>
    <t>PRIMA DE VACACIONES</t>
  </si>
  <si>
    <t>POSADA BOLIVAR ANA CATALINA</t>
  </si>
  <si>
    <t>DEDUCIONES DE NOMINA</t>
  </si>
  <si>
    <t>FODELSA</t>
  </si>
  <si>
    <t>GASTOS BANCARIOS</t>
  </si>
  <si>
    <t>BANCOLOMBIA</t>
  </si>
  <si>
    <t>CREDITO DE TESORERIA</t>
  </si>
  <si>
    <t>MUNICIPIO DE TITIRIBI</t>
  </si>
  <si>
    <t>VIATICOS PERSONAL DE PLANTA</t>
  </si>
  <si>
    <t>LA PREVISORA</t>
  </si>
  <si>
    <t>REINTEGRO DE CAJA MENOR</t>
  </si>
  <si>
    <t>AGUDELO MIRANDA MIRIAM</t>
  </si>
  <si>
    <t>PROVEEDORES TITIRIBI</t>
  </si>
  <si>
    <t>CORPORACION LA VOZ DEL CAMPO</t>
  </si>
  <si>
    <t>CASTAÑEDA GIL VIVIANA ANDREA</t>
  </si>
  <si>
    <t>COMERCIALIZADORA DOS GAVIRIAS</t>
  </si>
  <si>
    <t>MAXIMACRO</t>
  </si>
  <si>
    <t>FERRETERIA TITIRIBI</t>
  </si>
  <si>
    <t>ESTACION DE SERVICIO LOS PRIMOS</t>
  </si>
  <si>
    <t>IMPUESTO PREDIAL</t>
  </si>
  <si>
    <t>CESANTIAS</t>
  </si>
  <si>
    <t>PRESTACIONES SOCIALES</t>
  </si>
  <si>
    <t>TOTAL.</t>
  </si>
  <si>
    <t>MARIN CALLE AMADA DE JESUS</t>
  </si>
  <si>
    <t>CENTRO DE BIENESTAR DEL ANCIANO</t>
  </si>
  <si>
    <t>PERSONAL ASISTENCIAL BANCOAGRARIO</t>
  </si>
  <si>
    <t>PERSONAL ASISTENCIAL BANCOLOMBIA</t>
  </si>
  <si>
    <t>AMAYA HOLGUIN ELIZABETH</t>
  </si>
  <si>
    <t>HIGUITA HIGUITA HILDAMAR</t>
  </si>
  <si>
    <t>MOSQUERA MOSQUERA WILDER</t>
  </si>
  <si>
    <t>PERSONAL JUBILADO Y PENSIONADO</t>
  </si>
  <si>
    <t>LOPEZ FLOREZ MICHELLE</t>
  </si>
  <si>
    <t>ANGARITA ROJAS GONZALO</t>
  </si>
  <si>
    <t>HOSPIMEDICOS</t>
  </si>
  <si>
    <t>FONDO ROTATORIO</t>
  </si>
  <si>
    <t>PERSONAL ASISTENCIAL BANCOLOMBIA ANA CATALINA POSADA BOLIVAR</t>
  </si>
  <si>
    <t>FORJAR</t>
  </si>
  <si>
    <t>FLOREZ SUAZA ALEJANDRA</t>
  </si>
  <si>
    <t>PERSONAL ADMINISTRATIVO BANCO AGRARIO</t>
  </si>
  <si>
    <t xml:space="preserve">INTERESES A LAS CESANTIAS </t>
  </si>
  <si>
    <t>VARGAS VERGARA GLORIA ELCY</t>
  </si>
  <si>
    <t>ASOCIACION DE AUDITORES Y ASESORES EN SALUD</t>
  </si>
  <si>
    <t>UNIDROGAS</t>
  </si>
  <si>
    <t>LABORATORIO MEDICO ECHAVARRIA</t>
  </si>
  <si>
    <t>MULTIPAPEL</t>
  </si>
  <si>
    <t>COOPTRASTI</t>
  </si>
  <si>
    <t>BANCOAGRARIO</t>
  </si>
  <si>
    <t>PIEDRAHITA POSADA LEON DARIO</t>
  </si>
  <si>
    <t>AGUDELO MIRANDA MIRIAM AMPARO</t>
  </si>
  <si>
    <t>VELASQUEZ MARTINEZ MONICA NATALIA</t>
  </si>
  <si>
    <t>LOTERO TABORDA ADRIAN DE JESUS</t>
  </si>
  <si>
    <t>COLOMBIA HOSTING</t>
  </si>
  <si>
    <t>MARKETING COLOMBIA ROYAL</t>
  </si>
  <si>
    <t>PRIMA DE SERVICIOS</t>
  </si>
  <si>
    <t>PERSONAL ASISTENCIAL BANCOLOMBIA ANA CATALINA POSADA</t>
  </si>
  <si>
    <t>VELEZ VELASQUEZ OLGA MARGARITA</t>
  </si>
  <si>
    <t>POLIZAS</t>
  </si>
  <si>
    <t>NOMINA BASICA MARZO</t>
  </si>
  <si>
    <t>SURAMERICANA DE SEGUROS</t>
  </si>
  <si>
    <t>SEPULVEDA LEON ARBEY</t>
  </si>
  <si>
    <t>GIL RESTREPO EUGENIA TRINIDAD</t>
  </si>
  <si>
    <t>DAVILA ROJAS GABRIEL FELIPE</t>
  </si>
  <si>
    <t>HONORARIOS JUNTA DIRECTIVA</t>
  </si>
  <si>
    <t>PERSONAL ADMINISTRATIVO (JHON JAIME CORREA SEPULVEDA)</t>
  </si>
  <si>
    <t xml:space="preserve">POLIZAS </t>
  </si>
  <si>
    <t>MONTOYA CARDENAS YESSICA ALEJANDRA</t>
  </si>
  <si>
    <t>LOPEZ FLOREZ MICHELE</t>
  </si>
  <si>
    <t>OBANDO VASCO GUSTAVO</t>
  </si>
  <si>
    <t>ESTACION DE SERVICIOS LOS PRIMOS</t>
  </si>
  <si>
    <t>URIBE RESTREPO MONICA MARIA</t>
  </si>
  <si>
    <t>BERRIO CHAVERRA MARTA IRENE</t>
  </si>
  <si>
    <t>TABORDA GARCIA SANDRA MILENA</t>
  </si>
  <si>
    <t>COOPERATIVA DE TRANSPORTADORES DE TITIRIBI</t>
  </si>
  <si>
    <t>GUILLEN MESA JUAN GONZALO</t>
  </si>
  <si>
    <t>MONTOYA PATIÑO OLGA AMPARO</t>
  </si>
  <si>
    <t>ALVARADO TABORDA JULIANA MARIA</t>
  </si>
  <si>
    <t>HENAO ALVAREZ JULIANA</t>
  </si>
  <si>
    <t>HERRERA HERRERA CARLOS MARIO</t>
  </si>
  <si>
    <t>MONTOYA CARDONA YERALDI</t>
  </si>
  <si>
    <t>UPEGUI LALINDE LUIS MIGUEL</t>
  </si>
  <si>
    <t>NOMINA BASICA DE JUNIO</t>
  </si>
  <si>
    <t>DEOSSA GOMEZ LUZ ELENA</t>
  </si>
  <si>
    <t>LIQUIDACION DE PRESTACIONES SOCIALES</t>
  </si>
  <si>
    <t>SILVA OLIVEIRA PAMELA</t>
  </si>
  <si>
    <t>ASOCIACION DE ASESORES Y AUDITORES EN SALUD</t>
  </si>
  <si>
    <t>MUNDO MEDICOS</t>
  </si>
  <si>
    <t>FUNDACION SACIAR</t>
  </si>
  <si>
    <t>BIENESTAR SOCIAL</t>
  </si>
  <si>
    <t>OVIEDO MARMOLEJO ALVARO ENRIQUE</t>
  </si>
  <si>
    <t>ASEGURADORA SOLIDARIA DE COLOMBIA</t>
  </si>
  <si>
    <t>OROZCO POSADA DINA ALEXANDRA</t>
  </si>
  <si>
    <t>CANO MUÑOZ DORA ELENA</t>
  </si>
  <si>
    <t>FONDO ROTATORIO DE ESTUPEFACIENTES</t>
  </si>
  <si>
    <t xml:space="preserve">PROTECCION </t>
  </si>
  <si>
    <t>DAVIVIENDA</t>
  </si>
  <si>
    <t xml:space="preserve">HOSPIMEDICOS </t>
  </si>
  <si>
    <t>DISTRIBUCIONES MER K SUR</t>
  </si>
  <si>
    <t xml:space="preserve"> PERSONAL ASISTENCIAL BANCOLOMBIA</t>
  </si>
  <si>
    <t>CASTRILLON AGUDELO BERNARDO</t>
  </si>
  <si>
    <t>MOSQUERA MOSQUERA WILDER CANDELARIO</t>
  </si>
  <si>
    <t>BOLIVAR CARTAGENA KATERINE</t>
  </si>
  <si>
    <t>ESPINAL OCHOA PAULA ANDREA</t>
  </si>
  <si>
    <t>PARRA CANO PAULINA</t>
  </si>
  <si>
    <t>PARRA GIL SIRLEY</t>
  </si>
  <si>
    <t>PARRA CARMONA NUBIA AMPARO</t>
  </si>
  <si>
    <t>CARVAJAL ZAPATA SANDRA MILENA</t>
  </si>
  <si>
    <t>LOPEZ OROZCO CAROLINA</t>
  </si>
  <si>
    <t>JUZGADO PROMISCUO MUNICIPAL</t>
  </si>
  <si>
    <t>NEOTIK</t>
  </si>
  <si>
    <t>CREACIONES HOSPITALARIAS</t>
  </si>
  <si>
    <t>GUZMAN AGUDELO SANTIAGO</t>
  </si>
  <si>
    <t>CASTILLO NIETO MARIA JOSE</t>
  </si>
  <si>
    <t>TOTAL A ENERO DE  DE 2018</t>
  </si>
  <si>
    <t>PAGOS REALIZADOS EN EL MES DE ENERO DE 2018</t>
  </si>
  <si>
    <t>MOSQUERA MOSQUERA WILDERA</t>
  </si>
  <si>
    <t>MONTOYA CARDENAS YESSICA</t>
  </si>
  <si>
    <t>ASOCIACION DE ASESORES Y AUDITORES EN SZALUD</t>
  </si>
  <si>
    <t xml:space="preserve">BERRIO CHAVERRA MARTA </t>
  </si>
  <si>
    <t>TOBON MONTOYA ANRES FELIPE</t>
  </si>
  <si>
    <t xml:space="preserve"> CAJA MENOR</t>
  </si>
  <si>
    <t>PERSONAL ASITENCIAL BANCOLOMBIA ANA CATALINA POSADA BOLIVAR</t>
  </si>
  <si>
    <t>PERSONAL ADMINISTRTIVO BANCOAGRARIO</t>
  </si>
  <si>
    <t>PERSONAL ADMINISTRTIVO BANCOLOMBIA</t>
  </si>
  <si>
    <t>50% FINAL DE LA NOMINA BASICA DE DICIEMBRE 2017</t>
  </si>
  <si>
    <t>50% INICIAL DE LA NOMINA BASICA MES DE ENERO DE 2018</t>
  </si>
  <si>
    <t>DEDUCCIONES DE NOMINA MES DE DICIEMBRE DE 2017</t>
  </si>
  <si>
    <t xml:space="preserve">FORJAR </t>
  </si>
  <si>
    <t>JUZGADO VEINTE CIVIL DE ORALIDAD</t>
  </si>
  <si>
    <t>POLIZAS Y SEGUROS</t>
  </si>
  <si>
    <t>TOTAL A FEBRERO DE 2018</t>
  </si>
  <si>
    <t>PAGOS REALIZADOS EN EL MES DE FEBRERO DE 2018</t>
  </si>
  <si>
    <t>HOSPITAL MANUEL URIBE ANGEL</t>
  </si>
  <si>
    <t xml:space="preserve">DATOS Y GESTION </t>
  </si>
  <si>
    <t>RODRIGUEZ JOSE LIBARDO</t>
  </si>
  <si>
    <t>TABODA GARCIA SANDRA MILENA</t>
  </si>
  <si>
    <t>RESTREPO GI LINA MARIA</t>
  </si>
  <si>
    <t>MONTOYA CARDENA YESSICA</t>
  </si>
  <si>
    <t>NOMINA PERSONAL ASISTENCIAL BANCOAGRAIO</t>
  </si>
  <si>
    <t>NOMINA PERSONAL ADMINISTRATIVO BANCO AGRARIO</t>
  </si>
  <si>
    <t xml:space="preserve">SECRETARIA SECCIONAL </t>
  </si>
  <si>
    <t>CORREA SEPULVEDA JHON JAIME SEGUNDA QUINCENA ENERO</t>
  </si>
  <si>
    <t xml:space="preserve">NOMINA BASICA DE ENERO </t>
  </si>
  <si>
    <t>CORREA SEPULVEDA JHON JAIME PRIMERA QUINCENA FEBRERO</t>
  </si>
  <si>
    <t>SEGURIDAD SOCIAL EMPLEADOS ENERO 2018</t>
  </si>
  <si>
    <t xml:space="preserve">FRANCO RESTREPO OSCAR </t>
  </si>
  <si>
    <t>ORTIZ LOPEZ VALERIA</t>
  </si>
  <si>
    <t>MORALES DE PABON LUZ MARINA</t>
  </si>
  <si>
    <t>DEDUCIONES DE NOMINA  ENERO 2018</t>
  </si>
  <si>
    <t>PAGOS REALIZADOS EN EL MES DE MARZO DE 2018</t>
  </si>
  <si>
    <t>CEBALLOS ROJAS LINA MILENA CEBALLOS</t>
  </si>
  <si>
    <t>CEBALLOS ROJAS DANIELA</t>
  </si>
  <si>
    <t>GALLEGO MOLINA MONICA MARCELA</t>
  </si>
  <si>
    <t xml:space="preserve">ASOCIACION DE ASESORES Y AUDITORES </t>
  </si>
  <si>
    <t>NOMINA BASICA FEBRERO</t>
  </si>
  <si>
    <t>PERSONAL ASISTENCIAL BANCOLOMBIA ANA CATALIAN POSADA BOLIVBAR</t>
  </si>
  <si>
    <t>NOMINA PERSONAL ASISTENICIAL BANCOAGRARIO</t>
  </si>
  <si>
    <t xml:space="preserve"> PERSONAL ASISTENCIAL BANCOLOMBIA ANA CATALINA POSADA BOLIVAR</t>
  </si>
  <si>
    <t>PERSONAL ASISTENCIAL BANCO AGRARIO</t>
  </si>
  <si>
    <t>DEOSSA GOME LUZ ELENA</t>
  </si>
  <si>
    <t>TIGO</t>
  </si>
  <si>
    <t>POLIZAS Y SOAT</t>
  </si>
  <si>
    <t>DEDUCIONES DE NOMINA MES DE ENERO</t>
  </si>
  <si>
    <t>ALVARADO TABORDA JULIANA</t>
  </si>
  <si>
    <t>CASTILLO MARIA JOSE</t>
  </si>
  <si>
    <t>SOLARTE VELASCO ALEJANDRA STEPHANIA</t>
  </si>
  <si>
    <t>BETANCUR FLOREZ DANIELA</t>
  </si>
  <si>
    <t>CUOTAS PARTES PENSIONALES</t>
  </si>
  <si>
    <t>SECRETARIA SECCIONAL DE SALUD</t>
  </si>
  <si>
    <t>PAGOS REALIZADOS EN EL MES DE ABRIL DE 2018</t>
  </si>
  <si>
    <t>ACTIVOS E INVENTARIOS</t>
  </si>
  <si>
    <t>COOPERATIVA DE  TRANSPORTADORES DE TITIRIBI</t>
  </si>
  <si>
    <t xml:space="preserve">LOAIZA CHAVARRIAGA IVAN DARIO </t>
  </si>
  <si>
    <t>RESTREPO RESTREPO CONSUELO DE JESUS</t>
  </si>
  <si>
    <t>HENAO OCHOA YULY ALEJANDRA</t>
  </si>
  <si>
    <t>CORDOBA PINEDA RUPERTO</t>
  </si>
  <si>
    <t>VARGAS SALINAS JEIMY JOHANNA</t>
  </si>
  <si>
    <t>50% INICIAL NOMINA MARZO</t>
  </si>
  <si>
    <t>PERSONAL ASISTENCIAL POSADA BOLIVAR ANA CATALINA</t>
  </si>
  <si>
    <t>PERSONAL ASISTENCIAL MAYRA ALEJANDRA DEOSSA RIOS</t>
  </si>
  <si>
    <t>PERSONAL ADMINISTRATIVO</t>
  </si>
  <si>
    <t>MESADA JUBILADOS MARZO</t>
  </si>
  <si>
    <t>50% INICIAL NOMINA ABRIL</t>
  </si>
  <si>
    <t>CESANTIAS LEY 50 ENERO FEBRERO Y MARZO</t>
  </si>
  <si>
    <t>ASEGURADORA SOLIDARIA</t>
  </si>
  <si>
    <t>TOTAL A ABRIL DE 2018</t>
  </si>
  <si>
    <t>PAGOS REALIZADOS EN EL MES DE MAYO DE 2018</t>
  </si>
  <si>
    <t>COOPERATIVA DE TRANSPORTADORES TITIRIBI</t>
  </si>
  <si>
    <t>CARDONA IVAN</t>
  </si>
  <si>
    <t>URIBE PALACIO JENNY JOHANNA</t>
  </si>
  <si>
    <t xml:space="preserve">RESTREPO SEPULVEDA JESSICA </t>
  </si>
  <si>
    <t>GALLEGO MOLINA MONICA</t>
  </si>
  <si>
    <t>VARGAS VEGARA GLORIAL ELCY</t>
  </si>
  <si>
    <t>DATOS Y GESTION EAT</t>
  </si>
  <si>
    <t>DENTALES ANTIOQUIA</t>
  </si>
  <si>
    <t>CENTRO CITODIAGNOSTICO GINECOLOGICO</t>
  </si>
  <si>
    <t>GUILLEN JUAN GONZALO</t>
  </si>
  <si>
    <t>50% FINAL NOMINA DE MARZO Y NOMINA DE ABRIL</t>
  </si>
  <si>
    <t xml:space="preserve">PERSONAL ADMINISTRATIVO GIL RESTREPO EUGENIA </t>
  </si>
  <si>
    <t>PERSONAL ADMINISTRATIVO MONTOYA ACEVEDO LEOCADIO</t>
  </si>
  <si>
    <t xml:space="preserve">PERSONAL ASISTENCIAL </t>
  </si>
  <si>
    <t>PERSONAL ASISTENCIAL DEOSSA RIOS MAYRA</t>
  </si>
  <si>
    <t>PERSONAL ASISTENCIAL BANCOLOMBIA MAYRA ALEJANDRA DEOSSA</t>
  </si>
  <si>
    <t>CUOTAS PARTES JUBILATORIAS</t>
  </si>
  <si>
    <t>MARTINEZ RESTREPO MADELINE</t>
  </si>
  <si>
    <t>SANCHEZ GOMEZ RUTH CECILIA</t>
  </si>
  <si>
    <t>CESANTIAS LEY 50 MAYO</t>
  </si>
  <si>
    <t>DAVIVIVIENDA</t>
  </si>
  <si>
    <t>TOTAL A MAYO DE 2018</t>
  </si>
  <si>
    <t>ESTAMPILLA PRO CBA Y PRO CULTURA</t>
  </si>
  <si>
    <t>LOPEZ FLOREZ MICHEL</t>
  </si>
  <si>
    <t>RESTREPO SEPULVEDA JESSICA</t>
  </si>
  <si>
    <t xml:space="preserve">MONTOYA CARDENAS YESSICA </t>
  </si>
  <si>
    <t xml:space="preserve">AMAYA  HOLGUIN ELIZABETH </t>
  </si>
  <si>
    <t>BERRIO CHAVERRA MATA IRENE</t>
  </si>
  <si>
    <t>BERRIO CAHVERRA MARTA IRENE</t>
  </si>
  <si>
    <t xml:space="preserve">CARDENAS HENAO WALTER </t>
  </si>
  <si>
    <t>HERNANDEZ MUÑOZ NESTOR DARIO</t>
  </si>
  <si>
    <t>BEQUIS GUTIERREZ AURA EMILIA</t>
  </si>
  <si>
    <t>PERSONAL ASISTENCIAL BANCOLOMBIA ANA  CATALINA POSADA BOLIVAR</t>
  </si>
  <si>
    <t xml:space="preserve">PERSONAL ADMINISTRATIVO </t>
  </si>
  <si>
    <t>FUMIGACION COLOMBIANA</t>
  </si>
  <si>
    <t>RAYOS X RECNOLOGIA RADIOLOGICA</t>
  </si>
  <si>
    <t>DIAGNOSTICENTRO ENVIGADO</t>
  </si>
  <si>
    <t>SOLARTE VASCO ALEJANDRA STEPHANIA</t>
  </si>
  <si>
    <t>CORRE SEPULVEDA JHON JAIME</t>
  </si>
  <si>
    <t>FRANCO CANO SERGIO DANIEL</t>
  </si>
  <si>
    <t>PAGOS REALIZADOS EN EL MES DE JUNIO DE 2018</t>
  </si>
  <si>
    <t>TOTAL A JUNIO DE 2018</t>
  </si>
  <si>
    <t>PAGOS REALIZADOS EN EL MES DE JULIO DE 2018</t>
  </si>
  <si>
    <t>TOTAL A JULIO DE 2018</t>
  </si>
  <si>
    <t xml:space="preserve">PERSONAL ASISTENCIAL  BANCOLOMBIA </t>
  </si>
  <si>
    <t>PERSONAL ADMINISTRATIVO BANCOAGRARIO GIL RESTREPO EUGENIA</t>
  </si>
  <si>
    <t>PERSONAL ADMINISTRATIVO BANCOAGRARIO MONTOYA ACEVEDO LEOCADIO</t>
  </si>
  <si>
    <t xml:space="preserve">PERSONAL ASISTENCIAL BANCOLOMBIA </t>
  </si>
  <si>
    <t>GIL RESTREPO EUGENIA</t>
  </si>
  <si>
    <t>DEOSSA GOMEZ  LUZ ELENA</t>
  </si>
  <si>
    <t>URIBE PALACIO YENNY JOHANNA</t>
  </si>
  <si>
    <t>SILVA OLIVERIA PAMELA</t>
  </si>
  <si>
    <t>ASOCIACION DE AUDITORES</t>
  </si>
  <si>
    <t>VARGAS  VERGARA GLORIA ELCY</t>
  </si>
  <si>
    <t>FRANCO CANO JOSE DANIEL</t>
  </si>
  <si>
    <t>TEJADA MISAEL ANTONIO</t>
  </si>
  <si>
    <t>COOPERATIVA DE HOSPITALES</t>
  </si>
  <si>
    <t>BIOSXIMAD</t>
  </si>
  <si>
    <t>AASA</t>
  </si>
  <si>
    <t>PRIMA DE VACACIONE</t>
  </si>
  <si>
    <t>SSECRETARIA SECCIONAL DE SALUD</t>
  </si>
  <si>
    <t>TOTAL A MARZO DE 2018</t>
  </si>
  <si>
    <t>PAGOS REALIZADOS EN EL MES DE AGOSTO DE 2018</t>
  </si>
  <si>
    <t>PERSONAL ASISTENCIAL BANCOLOMBIA ANA CATALINA  POSADA BOLIVAR</t>
  </si>
  <si>
    <t>PERSONAL ADMINISTRATIVO MONICA VELASQUEZ JHON JAIME CORREA</t>
  </si>
  <si>
    <t>AGUDELO DIOSA JUAN CARLOS</t>
  </si>
  <si>
    <t>PERSONAL ASISTENCIAL</t>
  </si>
  <si>
    <t>PERSONAL ASISTENCIAL ANA CATALINA POSADA BOLIVAR</t>
  </si>
  <si>
    <t>AMAYA HOLGUIN IVAN ANDRES</t>
  </si>
  <si>
    <t>NOMINA PERSONAL ADIMINISTRATIVO EUGENIA GIL RESTREPO</t>
  </si>
  <si>
    <t>VELEZ ARAMBURO LUIS EMILIO</t>
  </si>
  <si>
    <t>MANUFACTURAS MUÑOZ</t>
  </si>
  <si>
    <t>RESTREPO SEPULVEDA JESSICA ELIANA</t>
  </si>
  <si>
    <t>AMAYA HOLGUIN ELOZABET</t>
  </si>
  <si>
    <t>RESTREPO ALVAREZ JORGE ANDRES</t>
  </si>
  <si>
    <t>SALDARRIAGA GARCIA NATALIA</t>
  </si>
  <si>
    <t>COOPERATIVA DE TRANSPORTADORES</t>
  </si>
  <si>
    <t>BLANDON ZAPATA SARA</t>
  </si>
  <si>
    <t>SEGUROS GENERALES SURAMERICANA SA</t>
  </si>
  <si>
    <t xml:space="preserve">EDATEL </t>
  </si>
  <si>
    <t>SERVICIOS SMAFER</t>
  </si>
  <si>
    <t>RAMIREZ ARBOLEDA JUAN CARLOS</t>
  </si>
  <si>
    <t>MONTOYA RIOS LUZ NELLY</t>
  </si>
  <si>
    <t>GALEANO MUÑOZ GLORIA ELENA</t>
  </si>
  <si>
    <t>DEDUCCIONES DE NOMINA</t>
  </si>
  <si>
    <t>RESTREO GIL LINA MARIA</t>
  </si>
  <si>
    <t>JHON JAIME CORREA SEPULVEDA</t>
  </si>
  <si>
    <t>DISDROBALN</t>
  </si>
  <si>
    <t>DISTIRBUCIONES MEDIFE</t>
  </si>
  <si>
    <t>AVIANCA</t>
  </si>
  <si>
    <t>FORONDA FORONDA HECTOR ALEJANDRO</t>
  </si>
  <si>
    <t>MINISTERIO DE JUSTICIA</t>
  </si>
  <si>
    <t>JUZGADO PROMISSCUO MUNICIPAL</t>
  </si>
  <si>
    <t>COMENALCO</t>
  </si>
  <si>
    <t>FORJAR COOPERATIVA</t>
  </si>
  <si>
    <t>CREDIVALORES</t>
  </si>
  <si>
    <t>BARRERA PALACIO VICTOR JULIAN</t>
  </si>
  <si>
    <t>SOLUCIONES SEGURAS CEC SAS</t>
  </si>
  <si>
    <t>SUPERMERCADO LA CAMPIÑA</t>
  </si>
  <si>
    <t>RICO AGUDELO DANIEL</t>
  </si>
  <si>
    <t>COOPERATIVA DE TRANSPORTES</t>
  </si>
  <si>
    <t>NOMINA BASICA DE JUNIO JULIO</t>
  </si>
  <si>
    <t>ACUEDUCTO Y ALCANTARILLADO SOSTENOBLE</t>
  </si>
  <si>
    <t>NOMINA BASICA DE AGOSTO Y SEPTIEMBRE</t>
  </si>
  <si>
    <t xml:space="preserve"> PERSONAL ADMINISTRATIVO</t>
  </si>
  <si>
    <t xml:space="preserve"> PESONAL ASISTENCIAL JUAN CARLOS AGUDELO</t>
  </si>
  <si>
    <t xml:space="preserve"> PERSONAL ASISTENCIAL YULY MARCELA CANO URIBE</t>
  </si>
  <si>
    <t xml:space="preserve"> PERSONAL ASISTENCIAL ANA CATALINA POSADA BOLIVAR</t>
  </si>
  <si>
    <t>CONTRALORIA GENERAL DE ANTIOQUIA</t>
  </si>
  <si>
    <t>NOMINA PERSONAL ADMINISTRATIVO</t>
  </si>
  <si>
    <t>NOMINA PERSONAL ASISTENCIAL</t>
  </si>
  <si>
    <t>NOMINA PERSONAL ASISTENCIAL CATALINA</t>
  </si>
  <si>
    <t>NOMINA PERSONAL ASISTENCIAL YULI</t>
  </si>
  <si>
    <t>MONTOYA ATEHORTUA LUIS ALCIDES 2016</t>
  </si>
  <si>
    <t>PRIMA DE SERVICIOS 2018</t>
  </si>
  <si>
    <t>RUIZ VILLA MARIBEL VICTORIA</t>
  </si>
  <si>
    <t>MONTOYA ACEVEDO JULIAN</t>
  </si>
  <si>
    <t>ESTAMPILLA PRO CULTURA ENERO A DICIEMBRE 2017</t>
  </si>
  <si>
    <t>CESANTIAS LEY 50</t>
  </si>
  <si>
    <t>PROTECCION</t>
  </si>
  <si>
    <t>BANCO AGRARIOD E COLOMBIA</t>
  </si>
  <si>
    <t>TOTAL A AGOSTO DE 2018</t>
  </si>
  <si>
    <t>TOTAL A SEPTIEMBRE DE 2018</t>
  </si>
  <si>
    <t>NOMINA BASICA DE JUNIO Y JULIO</t>
  </si>
  <si>
    <t>PAGOS REALIZADOS EN EL MES DE SEPTIEMBREDE 2018</t>
  </si>
  <si>
    <t>COOPERATIVA DE TRANSPORTE</t>
  </si>
  <si>
    <t>ACUEDUCTO COMUNITARIO LAS ISAZAS</t>
  </si>
  <si>
    <t>ACUEDUCTO Y ALCANTARILLADO SOSTENIBLE</t>
  </si>
  <si>
    <t>PAGOS REALIZADOS EN EL MES DE OCTUBRE DE 2018</t>
  </si>
  <si>
    <t>NOMINA BASICA DE SEPTIEMBRE Y OCTUBRE</t>
  </si>
  <si>
    <t>TABORDA GARCIA SANDRA</t>
  </si>
  <si>
    <t>AMAYA HOGUIN ELIZABET</t>
  </si>
  <si>
    <t>RESTREPO LEDESMA ORLANDO</t>
  </si>
  <si>
    <t>DATOS Y GESTION</t>
  </si>
  <si>
    <t>COOPERATIVA DE HOSPITALES DE ANTIOQUIA</t>
  </si>
  <si>
    <t>TIPOGRAFIA FENIX</t>
  </si>
  <si>
    <t>DISTRIBUCIONES MERK SUR</t>
  </si>
  <si>
    <t>CENTRO CITODIAGNOSTICO</t>
  </si>
  <si>
    <t>TECNELEC</t>
  </si>
  <si>
    <t>SOLUCIONES DPV</t>
  </si>
  <si>
    <t xml:space="preserve">RENDON G BEATRIZ </t>
  </si>
  <si>
    <t>MARKETING COLOMBIA ROYAS</t>
  </si>
  <si>
    <t xml:space="preserve">COHAN </t>
  </si>
  <si>
    <t>GIL MONCADA ERICA JANNETH</t>
  </si>
  <si>
    <t>NOMINA PERSONAL ADMINISTRATIVO EUGENIA</t>
  </si>
  <si>
    <t>NOMINA PERSONAL ASISTENCIAL YULY CANO</t>
  </si>
  <si>
    <t>NOMINA PERSONAL ADMNISTRATIVO EUGENIA GIL</t>
  </si>
  <si>
    <t>NOMINA PERSONAL ASISTENCIAL ANA CATALINA POSADA</t>
  </si>
  <si>
    <t>ESTAMPILLA PRO CULTURA ENERO A JULIO DE 2018</t>
  </si>
  <si>
    <t>ESTAMPILLA PRO CBA DE JULIO A DICIEMBRE</t>
  </si>
  <si>
    <t>CBA</t>
  </si>
  <si>
    <t>JUZGADO PROMISCUO MUNIICPAL</t>
  </si>
  <si>
    <t>GALEAÑO MUÑOZ GLORIA ELENA</t>
  </si>
  <si>
    <t>PERSONAL ADMINISTRATIVO EUGENIA GIL RESTREPO</t>
  </si>
  <si>
    <t>PERSONAL ASISTENCIAL ANA CATALINA</t>
  </si>
  <si>
    <t>PRIMA DE SERVICIOS 2017</t>
  </si>
  <si>
    <t>MONTOYA ACEVEDO LEOCADIO</t>
  </si>
  <si>
    <t xml:space="preserve">CESANTIAS </t>
  </si>
  <si>
    <t>POSADA CARDONA CATALINA</t>
  </si>
  <si>
    <t>ALVARADO VELASQUEZ ANA CRISTINA</t>
  </si>
  <si>
    <t>ROMERO OCHOA ESTEFANIA</t>
  </si>
  <si>
    <t>MARTINEZ CADAVID LAURA</t>
  </si>
  <si>
    <t>TOTAL A OCTUBRE DE 2018</t>
  </si>
  <si>
    <t>PAGOS REALIZADOS EN EL MES DE NOVIEMBRE DE 2018</t>
  </si>
  <si>
    <t>NOMINA BASICA DE  OCTUBRE</t>
  </si>
  <si>
    <t>PERSONAL ASISTENCIAL ANA CATALINA POSADA</t>
  </si>
  <si>
    <t>OSPINA RAMIREZ TATIANA</t>
  </si>
  <si>
    <t>CANO GALEANO YULIANA</t>
  </si>
  <si>
    <t>MEJIA GOMEZ OLGA ELENA</t>
  </si>
  <si>
    <t>HERNANDEZ RODRIGUEZ ANAMARIA</t>
  </si>
  <si>
    <t xml:space="preserve">JURIDICA </t>
  </si>
  <si>
    <t>BARRERA VICTOR JULIAN</t>
  </si>
  <si>
    <t xml:space="preserve">JUAN GONZALO GUILLEN </t>
  </si>
  <si>
    <t>CASTRILLON VILLA MARTA CECILIA</t>
  </si>
  <si>
    <t>JUZGADO MUNICIPAL</t>
  </si>
  <si>
    <t>ESTAMPILLA PRO HOSPITAL  OCTUBRE NOVIEMBRE Y DICIEMBRE 2017</t>
  </si>
  <si>
    <t>DEPARTAMENTO DE ANTIOQUIA</t>
  </si>
  <si>
    <t>BEQUIS AURA EMILIA</t>
  </si>
  <si>
    <t>PAGOS REALIZADOS EN EL MES DE DICIEMBRE DE 2018</t>
  </si>
  <si>
    <t>HERNANDEZ RODRIQUEZ ANAMARIA</t>
  </si>
  <si>
    <t>CANO GALEANO YULIANA MARIA</t>
  </si>
  <si>
    <t>ESPINAL OCHOA PAULA NADREA</t>
  </si>
  <si>
    <t>SERNA CORDOBA FERLEY ALEXANDER</t>
  </si>
  <si>
    <t>GARCIA GALLEGO ISABEL CRISTINA</t>
  </si>
  <si>
    <t>RESTEREPO ALVAREZ JORGE ANDRES</t>
  </si>
  <si>
    <t>BURBANO RODRIGUEZ SANDRO</t>
  </si>
  <si>
    <t>RESTREPO JORGE ANDRES</t>
  </si>
  <si>
    <t>HERNANDEZ RODRGUEZ ANAMARIA</t>
  </si>
  <si>
    <t xml:space="preserve">ACUEDUCTO Y ALCANTARILLADO </t>
  </si>
  <si>
    <t>EMP</t>
  </si>
  <si>
    <t>HENAO TORO OLGA AMPARO</t>
  </si>
  <si>
    <t>OLIVARES VELEZ LUZ ELENA</t>
  </si>
  <si>
    <t>LOTERO TABORDA ADRIAN</t>
  </si>
  <si>
    <t>PEREZ CARLOS ALBERTO</t>
  </si>
  <si>
    <t>COMERCIALIZADORA DOS GAVIRIA</t>
  </si>
  <si>
    <t>PERSONAL ADMINISTRATIVO EUGENIA</t>
  </si>
  <si>
    <t>PERSONAL ADMINISTRATIVO LILIBETH</t>
  </si>
  <si>
    <t>PERSONAL ASISTENCIAL CATALINA</t>
  </si>
  <si>
    <t>PERSONAL ASISTENCIAL DIANA GOMEZ</t>
  </si>
  <si>
    <t>NOMINA PERSONAL ADMINISTRATIVOEUGENIA</t>
  </si>
  <si>
    <t>NOMINA PERSONAL ASISTENCIAL DIANA</t>
  </si>
  <si>
    <t>NOMINA BASICA DE  NOVIEMBRE</t>
  </si>
  <si>
    <t>NISSAN Y CAMPEROS</t>
  </si>
  <si>
    <t>GARNICA LOPEZ ANDRES GIOVANNY</t>
  </si>
  <si>
    <t>BIOIXIMAD</t>
  </si>
  <si>
    <t>TASA DE VIGILANCIA</t>
  </si>
  <si>
    <t>SUPERSALUD</t>
  </si>
  <si>
    <t>WIMA</t>
  </si>
  <si>
    <t>TOTAL A DICIEMBRE DE 2018</t>
  </si>
  <si>
    <t>PRIMA DE SERVICIOS 2018( MESADA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</si>
</sst>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 &quot;$&quot;\ * #,##0.00_ ;_ &quot;$&quot;\ * \-#,##0.00_ ;_ &quot;$&quot;\ * &quot;-&quot;??_ ;_ @_ 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1"/>
      <color rgb="FF6600FF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4" fontId="1" fillId="0" borderId="1" xfId="1" applyNumberFormat="1" applyFont="1" applyFill="1" applyBorder="1" applyAlignment="1">
      <alignment horizontal="right"/>
    </xf>
    <xf numFmtId="166" fontId="4" fillId="0" borderId="1" xfId="1" applyFont="1" applyFill="1" applyBorder="1"/>
    <xf numFmtId="166" fontId="3" fillId="2" borderId="1" xfId="1" applyFont="1" applyFill="1" applyBorder="1" applyAlignment="1">
      <alignment horizontal="center"/>
    </xf>
    <xf numFmtId="0" fontId="3" fillId="0" borderId="1" xfId="0" applyFont="1" applyFill="1" applyBorder="1"/>
    <xf numFmtId="166" fontId="3" fillId="0" borderId="1" xfId="1" applyFont="1" applyFill="1" applyBorder="1" applyAlignment="1">
      <alignment horizontal="left"/>
    </xf>
    <xf numFmtId="166" fontId="4" fillId="2" borderId="1" xfId="1" applyFont="1" applyFill="1" applyBorder="1"/>
    <xf numFmtId="166" fontId="5" fillId="0" borderId="1" xfId="1" applyFont="1" applyFill="1" applyBorder="1"/>
    <xf numFmtId="166" fontId="4" fillId="0" borderId="2" xfId="1" applyFont="1" applyFill="1" applyBorder="1"/>
    <xf numFmtId="0" fontId="3" fillId="2" borderId="2" xfId="0" applyFont="1" applyFill="1" applyBorder="1"/>
    <xf numFmtId="0" fontId="1" fillId="0" borderId="2" xfId="0" applyFont="1" applyFill="1" applyBorder="1"/>
    <xf numFmtId="166" fontId="3" fillId="0" borderId="1" xfId="1" applyFont="1" applyFill="1" applyBorder="1"/>
    <xf numFmtId="166" fontId="6" fillId="2" borderId="1" xfId="1" applyFont="1" applyFill="1" applyBorder="1" applyAlignment="1">
      <alignment horizontal="center"/>
    </xf>
    <xf numFmtId="0" fontId="1" fillId="0" borderId="1" xfId="2" applyFont="1" applyFill="1" applyBorder="1"/>
    <xf numFmtId="166" fontId="3" fillId="2" borderId="1" xfId="1" applyFont="1" applyFill="1" applyBorder="1"/>
    <xf numFmtId="0" fontId="2" fillId="0" borderId="0" xfId="0" applyFont="1" applyFill="1"/>
    <xf numFmtId="166" fontId="1" fillId="0" borderId="1" xfId="1" applyFont="1" applyFill="1" applyBorder="1"/>
    <xf numFmtId="0" fontId="3" fillId="2" borderId="0" xfId="0" applyFont="1" applyFill="1" applyBorder="1" applyAlignment="1">
      <alignment horizontal="center"/>
    </xf>
    <xf numFmtId="166" fontId="7" fillId="0" borderId="1" xfId="1" applyFont="1" applyFill="1" applyBorder="1"/>
    <xf numFmtId="166" fontId="1" fillId="0" borderId="0" xfId="1" applyFont="1" applyFill="1" applyBorder="1"/>
    <xf numFmtId="166" fontId="1" fillId="0" borderId="1" xfId="3" applyFont="1" applyFill="1" applyBorder="1"/>
    <xf numFmtId="166" fontId="1" fillId="0" borderId="0" xfId="3" applyFont="1" applyFill="1" applyBorder="1"/>
    <xf numFmtId="0" fontId="5" fillId="2" borderId="3" xfId="0" applyFont="1" applyFill="1" applyBorder="1"/>
    <xf numFmtId="0" fontId="3" fillId="2" borderId="3" xfId="0" applyFont="1" applyFill="1" applyBorder="1"/>
    <xf numFmtId="166" fontId="1" fillId="0" borderId="3" xfId="3" applyFont="1" applyFill="1" applyBorder="1"/>
    <xf numFmtId="166" fontId="4" fillId="0" borderId="0" xfId="1" applyFont="1" applyFill="1" applyBorder="1"/>
    <xf numFmtId="166" fontId="5" fillId="0" borderId="0" xfId="3" applyFont="1" applyFill="1" applyBorder="1"/>
    <xf numFmtId="166" fontId="5" fillId="0" borderId="1" xfId="3" applyFont="1" applyFill="1" applyBorder="1"/>
    <xf numFmtId="166" fontId="1" fillId="0" borderId="4" xfId="1" applyFont="1" applyFill="1" applyBorder="1"/>
    <xf numFmtId="166" fontId="5" fillId="0" borderId="0" xfId="1" applyFont="1" applyFill="1" applyBorder="1"/>
    <xf numFmtId="166" fontId="5" fillId="0" borderId="4" xfId="1" applyFont="1" applyFill="1" applyBorder="1"/>
    <xf numFmtId="166" fontId="3" fillId="0" borderId="4" xfId="1" applyFont="1" applyFill="1" applyBorder="1"/>
    <xf numFmtId="0" fontId="5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/>
    <xf numFmtId="166" fontId="7" fillId="0" borderId="4" xfId="1" applyFont="1" applyFill="1" applyBorder="1"/>
    <xf numFmtId="166" fontId="1" fillId="0" borderId="4" xfId="1" applyNumberFormat="1" applyFont="1" applyFill="1" applyBorder="1"/>
    <xf numFmtId="0" fontId="5" fillId="0" borderId="1" xfId="0" applyFont="1" applyFill="1" applyBorder="1"/>
    <xf numFmtId="166" fontId="3" fillId="2" borderId="4" xfId="1" applyFont="1" applyFill="1" applyBorder="1"/>
    <xf numFmtId="166" fontId="1" fillId="2" borderId="0" xfId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right"/>
    </xf>
    <xf numFmtId="0" fontId="8" fillId="3" borderId="0" xfId="0" applyFont="1" applyFill="1"/>
    <xf numFmtId="4" fontId="8" fillId="3" borderId="1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166" fontId="7" fillId="0" borderId="2" xfId="1" applyFont="1" applyFill="1" applyBorder="1"/>
    <xf numFmtId="166" fontId="6" fillId="0" borderId="1" xfId="1" applyFont="1" applyFill="1" applyBorder="1"/>
    <xf numFmtId="166" fontId="3" fillId="2" borderId="3" xfId="1" applyFont="1" applyFill="1" applyBorder="1" applyAlignment="1">
      <alignment horizontal="center"/>
    </xf>
    <xf numFmtId="166" fontId="3" fillId="2" borderId="0" xfId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right"/>
    </xf>
    <xf numFmtId="0" fontId="3" fillId="0" borderId="1" xfId="0" applyFont="1" applyBorder="1"/>
    <xf numFmtId="44" fontId="4" fillId="0" borderId="1" xfId="1" applyNumberFormat="1" applyFont="1" applyFill="1" applyBorder="1"/>
    <xf numFmtId="0" fontId="3" fillId="2" borderId="1" xfId="0" applyFont="1" applyFill="1" applyBorder="1"/>
    <xf numFmtId="0" fontId="3" fillId="0" borderId="2" xfId="0" applyFont="1" applyFill="1" applyBorder="1"/>
    <xf numFmtId="0" fontId="3" fillId="0" borderId="0" xfId="0" applyFont="1"/>
    <xf numFmtId="0" fontId="5" fillId="0" borderId="0" xfId="0" applyFont="1" applyFill="1" applyBorder="1"/>
    <xf numFmtId="166" fontId="6" fillId="0" borderId="1" xfId="1" applyFont="1" applyFill="1" applyBorder="1" applyAlignment="1">
      <alignment horizontal="center"/>
    </xf>
    <xf numFmtId="166" fontId="3" fillId="0" borderId="1" xfId="1" applyFont="1" applyFill="1" applyBorder="1" applyAlignment="1">
      <alignment horizontal="center"/>
    </xf>
    <xf numFmtId="166" fontId="5" fillId="2" borderId="1" xfId="1" applyFont="1" applyFill="1" applyBorder="1"/>
    <xf numFmtId="4" fontId="8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/>
    <xf numFmtId="166" fontId="5" fillId="0" borderId="2" xfId="1" applyFont="1" applyFill="1" applyBorder="1"/>
    <xf numFmtId="166" fontId="1" fillId="0" borderId="2" xfId="1" applyFont="1" applyFill="1" applyBorder="1"/>
    <xf numFmtId="166" fontId="1" fillId="2" borderId="1" xfId="1" applyFont="1" applyFill="1" applyBorder="1"/>
    <xf numFmtId="0" fontId="1" fillId="0" borderId="1" xfId="0" applyFont="1" applyBorder="1"/>
    <xf numFmtId="0" fontId="1" fillId="2" borderId="1" xfId="0" applyFont="1" applyFill="1" applyBorder="1"/>
    <xf numFmtId="166" fontId="1" fillId="0" borderId="1" xfId="1" applyFont="1" applyFill="1" applyBorder="1" applyAlignment="1">
      <alignment horizontal="left"/>
    </xf>
    <xf numFmtId="0" fontId="1" fillId="0" borderId="0" xfId="0" applyFont="1"/>
    <xf numFmtId="166" fontId="6" fillId="2" borderId="0" xfId="1" applyFont="1" applyFill="1" applyBorder="1" applyAlignment="1">
      <alignment horizontal="center"/>
    </xf>
    <xf numFmtId="166" fontId="6" fillId="2" borderId="3" xfId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166" fontId="7" fillId="0" borderId="3" xfId="1" applyFont="1" applyFill="1" applyBorder="1"/>
    <xf numFmtId="0" fontId="8" fillId="3" borderId="1" xfId="0" applyFont="1" applyFill="1" applyBorder="1"/>
    <xf numFmtId="0" fontId="1" fillId="0" borderId="1" xfId="0" applyFont="1" applyFill="1" applyBorder="1" applyAlignment="1">
      <alignment horizontal="center"/>
    </xf>
    <xf numFmtId="166" fontId="7" fillId="0" borderId="0" xfId="1" applyFont="1" applyFill="1" applyBorder="1"/>
    <xf numFmtId="0" fontId="11" fillId="2" borderId="1" xfId="0" applyFont="1" applyFill="1" applyBorder="1"/>
    <xf numFmtId="0" fontId="3" fillId="0" borderId="1" xfId="0" applyFont="1" applyFill="1" applyBorder="1" applyAlignment="1">
      <alignment horizontal="left"/>
    </xf>
    <xf numFmtId="165" fontId="2" fillId="0" borderId="0" xfId="0" applyNumberFormat="1" applyFont="1"/>
    <xf numFmtId="166" fontId="3" fillId="0" borderId="3" xfId="1" applyFont="1" applyFill="1" applyBorder="1" applyAlignment="1">
      <alignment horizontal="center"/>
    </xf>
    <xf numFmtId="0" fontId="1" fillId="2" borderId="3" xfId="0" applyFont="1" applyFill="1" applyBorder="1"/>
    <xf numFmtId="165" fontId="3" fillId="0" borderId="1" xfId="5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166" fontId="3" fillId="2" borderId="3" xfId="1" applyFont="1" applyFill="1" applyBorder="1"/>
    <xf numFmtId="166" fontId="6" fillId="2" borderId="3" xfId="1" applyFont="1" applyFill="1" applyBorder="1"/>
    <xf numFmtId="4" fontId="13" fillId="3" borderId="0" xfId="0" applyNumberFormat="1" applyFont="1" applyFill="1" applyAlignment="1">
      <alignment horizontal="right"/>
    </xf>
    <xf numFmtId="0" fontId="5" fillId="2" borderId="1" xfId="0" applyFont="1" applyFill="1" applyBorder="1"/>
    <xf numFmtId="0" fontId="2" fillId="0" borderId="0" xfId="0" applyFont="1" applyBorder="1"/>
    <xf numFmtId="166" fontId="3" fillId="0" borderId="2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2" borderId="0" xfId="0" applyFont="1" applyFill="1" applyBorder="1"/>
    <xf numFmtId="0" fontId="4" fillId="2" borderId="1" xfId="0" applyFont="1" applyFill="1" applyBorder="1"/>
    <xf numFmtId="0" fontId="4" fillId="0" borderId="1" xfId="0" applyFont="1" applyFill="1" applyBorder="1"/>
    <xf numFmtId="0" fontId="7" fillId="2" borderId="1" xfId="0" applyFont="1" applyFill="1" applyBorder="1"/>
    <xf numFmtId="0" fontId="7" fillId="2" borderId="0" xfId="0" applyFont="1" applyFill="1" applyBorder="1"/>
    <xf numFmtId="4" fontId="6" fillId="0" borderId="1" xfId="1" applyNumberFormat="1" applyFont="1" applyFill="1" applyBorder="1" applyAlignment="1">
      <alignment horizontal="right"/>
    </xf>
    <xf numFmtId="4" fontId="2" fillId="0" borderId="0" xfId="0" applyNumberFormat="1" applyFont="1"/>
    <xf numFmtId="0" fontId="5" fillId="0" borderId="2" xfId="0" applyFont="1" applyFill="1" applyBorder="1"/>
    <xf numFmtId="0" fontId="5" fillId="0" borderId="1" xfId="2" applyFont="1" applyFill="1" applyBorder="1"/>
    <xf numFmtId="166" fontId="5" fillId="0" borderId="3" xfId="3" applyFont="1" applyFill="1" applyBorder="1"/>
    <xf numFmtId="166" fontId="5" fillId="2" borderId="0" xfId="1" applyFont="1" applyFill="1" applyBorder="1"/>
    <xf numFmtId="164" fontId="15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6">
    <cellStyle name="Moneda" xfId="5" builtinId="4"/>
    <cellStyle name="Moneda 10" xfId="1" xr:uid="{00000000-0005-0000-0000-000001000000}"/>
    <cellStyle name="Moneda 12" xfId="3" xr:uid="{00000000-0005-0000-0000-000002000000}"/>
    <cellStyle name="Moneda 4" xfId="4" xr:uid="{00000000-0005-0000-0000-000003000000}"/>
    <cellStyle name="Normal" xfId="0" builtinId="0"/>
    <cellStyle name="Normal 29" xfId="2" xr:uid="{00000000-0005-0000-0000-000005000000}"/>
  </cellStyles>
  <dxfs count="0"/>
  <tableStyles count="0" defaultTableStyle="TableStyleMedium2" defaultPivotStyle="PivotStyleLight16"/>
  <colors>
    <mruColors>
      <color rgb="FFFF66CC"/>
      <color rgb="FF0000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4"/>
  <sheetViews>
    <sheetView workbookViewId="0" xr3:uid="{AEA406A1-0E4B-5B11-9CD5-51D6E497D94C}">
      <selection sqref="A1:XFD1048576"/>
    </sheetView>
  </sheetViews>
  <sheetFormatPr defaultColWidth="11.43359375" defaultRowHeight="15" x14ac:dyDescent="0.2"/>
  <cols>
    <col min="1" max="1" width="70.625" style="18" customWidth="1"/>
    <col min="2" max="2" width="46.00390625" style="46" customWidth="1"/>
    <col min="3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159</v>
      </c>
      <c r="B1" s="107"/>
    </row>
    <row r="2" spans="1:2" x14ac:dyDescent="0.2">
      <c r="A2" s="77" t="s">
        <v>0</v>
      </c>
      <c r="B2" s="2" t="s">
        <v>1</v>
      </c>
    </row>
    <row r="3" spans="1:2" x14ac:dyDescent="0.2">
      <c r="A3" s="3" t="s">
        <v>2</v>
      </c>
      <c r="B3" s="4"/>
    </row>
    <row r="4" spans="1:2" x14ac:dyDescent="0.2">
      <c r="A4" s="5" t="s">
        <v>119</v>
      </c>
      <c r="B4" s="6">
        <v>1890000</v>
      </c>
    </row>
    <row r="5" spans="1:2" x14ac:dyDescent="0.2">
      <c r="A5" s="5" t="s">
        <v>146</v>
      </c>
      <c r="B5" s="6">
        <v>1034000</v>
      </c>
    </row>
    <row r="6" spans="1:2" x14ac:dyDescent="0.2">
      <c r="A6" s="5" t="s">
        <v>148</v>
      </c>
      <c r="B6" s="6">
        <v>1052800</v>
      </c>
    </row>
    <row r="7" spans="1:2" x14ac:dyDescent="0.2">
      <c r="A7" s="5" t="s">
        <v>149</v>
      </c>
      <c r="B7" s="6">
        <v>1052800</v>
      </c>
    </row>
    <row r="8" spans="1:2" x14ac:dyDescent="0.2">
      <c r="A8" s="5" t="s">
        <v>147</v>
      </c>
      <c r="B8" s="6">
        <v>1052800</v>
      </c>
    </row>
    <row r="9" spans="1:2" x14ac:dyDescent="0.2">
      <c r="A9" s="9" t="s">
        <v>83</v>
      </c>
      <c r="B9" s="6">
        <v>2632000</v>
      </c>
    </row>
    <row r="10" spans="1:2" x14ac:dyDescent="0.2">
      <c r="A10" s="5" t="s">
        <v>160</v>
      </c>
      <c r="B10" s="6">
        <v>1175000</v>
      </c>
    </row>
    <row r="11" spans="1:2" x14ac:dyDescent="0.2">
      <c r="A11" s="5" t="s">
        <v>9</v>
      </c>
      <c r="B11" s="6">
        <v>846000</v>
      </c>
    </row>
    <row r="12" spans="1:2" x14ac:dyDescent="0.2">
      <c r="A12" s="5" t="s">
        <v>3</v>
      </c>
      <c r="B12" s="6">
        <v>611000</v>
      </c>
    </row>
    <row r="13" spans="1:2" x14ac:dyDescent="0.2">
      <c r="A13" s="5" t="s">
        <v>10</v>
      </c>
      <c r="B13" s="6">
        <v>893000</v>
      </c>
    </row>
    <row r="14" spans="1:2" x14ac:dyDescent="0.2">
      <c r="A14" s="5" t="s">
        <v>161</v>
      </c>
      <c r="B14" s="6">
        <v>846000</v>
      </c>
    </row>
    <row r="15" spans="1:2" x14ac:dyDescent="0.2">
      <c r="A15" s="5" t="s">
        <v>86</v>
      </c>
      <c r="B15" s="6">
        <v>1128000</v>
      </c>
    </row>
    <row r="16" spans="1:2" x14ac:dyDescent="0.2">
      <c r="A16" s="5" t="s">
        <v>7</v>
      </c>
      <c r="B16" s="6">
        <v>611000</v>
      </c>
    </row>
    <row r="17" spans="1:2" x14ac:dyDescent="0.2">
      <c r="A17" s="17" t="s">
        <v>14</v>
      </c>
      <c r="B17" s="6">
        <v>963500</v>
      </c>
    </row>
    <row r="18" spans="1:2" x14ac:dyDescent="0.2">
      <c r="A18" s="5" t="s">
        <v>162</v>
      </c>
      <c r="B18" s="6">
        <v>2225588</v>
      </c>
    </row>
    <row r="19" spans="1:2" x14ac:dyDescent="0.2">
      <c r="A19" s="52" t="s">
        <v>86</v>
      </c>
      <c r="B19" s="6">
        <v>1128000</v>
      </c>
    </row>
    <row r="20" spans="1:2" x14ac:dyDescent="0.2">
      <c r="A20" s="52" t="s">
        <v>163</v>
      </c>
      <c r="B20" s="6">
        <v>669700</v>
      </c>
    </row>
    <row r="21" spans="1:2" x14ac:dyDescent="0.2">
      <c r="A21" s="5" t="s">
        <v>129</v>
      </c>
      <c r="B21" s="6">
        <v>799000</v>
      </c>
    </row>
    <row r="22" spans="1:2" x14ac:dyDescent="0.2">
      <c r="A22" s="53" t="s">
        <v>73</v>
      </c>
      <c r="B22" s="6">
        <v>583786</v>
      </c>
    </row>
    <row r="23" spans="1:2" x14ac:dyDescent="0.2">
      <c r="A23" s="53" t="s">
        <v>117</v>
      </c>
      <c r="B23" s="6">
        <v>669700</v>
      </c>
    </row>
    <row r="24" spans="1:2" x14ac:dyDescent="0.2">
      <c r="A24" s="53" t="s">
        <v>164</v>
      </c>
      <c r="B24" s="6">
        <v>517000</v>
      </c>
    </row>
    <row r="25" spans="1:2" x14ac:dyDescent="0.2">
      <c r="A25" s="53" t="s">
        <v>115</v>
      </c>
      <c r="B25" s="6">
        <v>583786</v>
      </c>
    </row>
    <row r="26" spans="1:2" x14ac:dyDescent="0.2">
      <c r="A26" s="53" t="s">
        <v>83</v>
      </c>
      <c r="B26" s="6">
        <v>564000</v>
      </c>
    </row>
    <row r="27" spans="1:2" x14ac:dyDescent="0.2">
      <c r="A27" s="53" t="s">
        <v>78</v>
      </c>
      <c r="B27" s="6">
        <v>2538000</v>
      </c>
    </row>
    <row r="28" spans="1:2" x14ac:dyDescent="0.2">
      <c r="A28" s="53" t="s">
        <v>160</v>
      </c>
      <c r="B28" s="6">
        <v>1055927</v>
      </c>
    </row>
    <row r="29" spans="1:2" x14ac:dyDescent="0.2">
      <c r="A29" s="10" t="s">
        <v>17</v>
      </c>
      <c r="B29" s="15">
        <f>SUM(B4:B28)</f>
        <v>27122387</v>
      </c>
    </row>
    <row r="30" spans="1:2" x14ac:dyDescent="0.2">
      <c r="A30" s="11"/>
      <c r="B30" s="6"/>
    </row>
    <row r="31" spans="1:2" x14ac:dyDescent="0.2">
      <c r="A31" s="12"/>
      <c r="B31" s="6">
        <v>0</v>
      </c>
    </row>
    <row r="32" spans="1:2" x14ac:dyDescent="0.2">
      <c r="A32" s="13" t="s">
        <v>18</v>
      </c>
      <c r="B32" s="6">
        <v>0</v>
      </c>
    </row>
    <row r="33" spans="1:2" x14ac:dyDescent="0.2">
      <c r="A33" s="7" t="s">
        <v>138</v>
      </c>
      <c r="B33" s="6">
        <v>675300</v>
      </c>
    </row>
    <row r="34" spans="1:2" x14ac:dyDescent="0.2">
      <c r="A34" s="7" t="s">
        <v>20</v>
      </c>
      <c r="B34" s="6">
        <v>10666406</v>
      </c>
    </row>
    <row r="35" spans="1:2" x14ac:dyDescent="0.2">
      <c r="A35" s="7" t="s">
        <v>142</v>
      </c>
      <c r="B35" s="6">
        <v>994341</v>
      </c>
    </row>
    <row r="36" spans="1:2" x14ac:dyDescent="0.2">
      <c r="A36" s="7" t="s">
        <v>19</v>
      </c>
      <c r="B36" s="6">
        <v>5252105</v>
      </c>
    </row>
    <row r="37" spans="1:2" x14ac:dyDescent="0.2">
      <c r="A37" s="7" t="s">
        <v>22</v>
      </c>
      <c r="B37" s="6">
        <v>2841326</v>
      </c>
    </row>
    <row r="38" spans="1:2" x14ac:dyDescent="0.2">
      <c r="A38" s="7" t="s">
        <v>141</v>
      </c>
      <c r="B38" s="6">
        <v>3396925</v>
      </c>
    </row>
    <row r="39" spans="1:2" x14ac:dyDescent="0.2">
      <c r="A39" s="7" t="s">
        <v>141</v>
      </c>
      <c r="B39" s="6">
        <v>96050</v>
      </c>
    </row>
    <row r="40" spans="1:2" x14ac:dyDescent="0.2">
      <c r="A40" s="7" t="s">
        <v>25</v>
      </c>
      <c r="B40" s="6">
        <v>2108034</v>
      </c>
    </row>
    <row r="41" spans="1:2" x14ac:dyDescent="0.2">
      <c r="A41" s="7" t="s">
        <v>22</v>
      </c>
      <c r="B41" s="6">
        <v>483867</v>
      </c>
    </row>
    <row r="42" spans="1:2" x14ac:dyDescent="0.2">
      <c r="A42" s="7" t="s">
        <v>29</v>
      </c>
      <c r="B42" s="6">
        <v>5138157</v>
      </c>
    </row>
    <row r="43" spans="1:2" x14ac:dyDescent="0.2">
      <c r="A43" s="7" t="s">
        <v>20</v>
      </c>
      <c r="B43" s="6">
        <v>4768007</v>
      </c>
    </row>
    <row r="44" spans="1:2" x14ac:dyDescent="0.2">
      <c r="A44" s="10" t="s">
        <v>17</v>
      </c>
      <c r="B44" s="15">
        <f>SUM(B33:B43)</f>
        <v>36420518</v>
      </c>
    </row>
    <row r="45" spans="1:2" x14ac:dyDescent="0.2">
      <c r="A45" s="5"/>
      <c r="B45" s="6"/>
    </row>
    <row r="46" spans="1:2" x14ac:dyDescent="0.2">
      <c r="A46" s="5" t="s">
        <v>133</v>
      </c>
      <c r="B46" s="6"/>
    </row>
    <row r="47" spans="1:2" x14ac:dyDescent="0.2">
      <c r="A47" s="7" t="s">
        <v>30</v>
      </c>
      <c r="B47" s="6">
        <v>700000</v>
      </c>
    </row>
    <row r="48" spans="1:2" x14ac:dyDescent="0.2">
      <c r="A48" s="10" t="s">
        <v>17</v>
      </c>
      <c r="B48" s="15">
        <f>+B47</f>
        <v>700000</v>
      </c>
    </row>
    <row r="49" spans="1:2" x14ac:dyDescent="0.2">
      <c r="A49" s="10"/>
      <c r="B49" s="6">
        <v>0</v>
      </c>
    </row>
    <row r="50" spans="1:2" x14ac:dyDescent="0.2">
      <c r="A50" s="3" t="s">
        <v>169</v>
      </c>
      <c r="B50" s="6">
        <v>0</v>
      </c>
    </row>
    <row r="51" spans="1:2" x14ac:dyDescent="0.2">
      <c r="A51" s="7" t="s">
        <v>72</v>
      </c>
      <c r="B51" s="6">
        <v>23988960</v>
      </c>
    </row>
    <row r="52" spans="1:2" x14ac:dyDescent="0.2">
      <c r="A52" s="7" t="s">
        <v>166</v>
      </c>
      <c r="B52" s="6">
        <v>592662</v>
      </c>
    </row>
    <row r="53" spans="1:2" x14ac:dyDescent="0.2">
      <c r="A53" s="7" t="s">
        <v>71</v>
      </c>
      <c r="B53" s="6">
        <v>887136</v>
      </c>
    </row>
    <row r="54" spans="1:2" x14ac:dyDescent="0.2">
      <c r="A54" s="7" t="s">
        <v>167</v>
      </c>
      <c r="B54" s="14">
        <v>3063100</v>
      </c>
    </row>
    <row r="55" spans="1:2" x14ac:dyDescent="0.2">
      <c r="A55" s="7" t="s">
        <v>168</v>
      </c>
      <c r="B55" s="14">
        <v>5848253</v>
      </c>
    </row>
    <row r="56" spans="1:2" x14ac:dyDescent="0.2">
      <c r="A56" s="10" t="s">
        <v>17</v>
      </c>
      <c r="B56" s="48">
        <f>SUM(B51:B55)</f>
        <v>34380111</v>
      </c>
    </row>
    <row r="57" spans="1:2" x14ac:dyDescent="0.2">
      <c r="A57" s="7"/>
      <c r="B57" s="14"/>
    </row>
    <row r="58" spans="1:2" x14ac:dyDescent="0.2">
      <c r="A58" s="7" t="s">
        <v>170</v>
      </c>
      <c r="B58" s="14"/>
    </row>
    <row r="59" spans="1:2" x14ac:dyDescent="0.2">
      <c r="A59" s="7" t="s">
        <v>30</v>
      </c>
      <c r="B59" s="14">
        <v>3048815</v>
      </c>
    </row>
    <row r="60" spans="1:2" x14ac:dyDescent="0.2">
      <c r="A60" s="10" t="s">
        <v>17</v>
      </c>
      <c r="B60" s="15">
        <f>+B59</f>
        <v>3048815</v>
      </c>
    </row>
    <row r="61" spans="1:2" x14ac:dyDescent="0.2">
      <c r="A61" s="10"/>
      <c r="B61" s="15"/>
    </row>
    <row r="62" spans="1:2" x14ac:dyDescent="0.2">
      <c r="A62" s="10" t="s">
        <v>171</v>
      </c>
      <c r="B62" s="15"/>
    </row>
    <row r="63" spans="1:2" x14ac:dyDescent="0.2">
      <c r="A63" s="7" t="s">
        <v>45</v>
      </c>
      <c r="B63" s="6">
        <v>671993</v>
      </c>
    </row>
    <row r="64" spans="1:2" x14ac:dyDescent="0.2">
      <c r="A64" s="7" t="s">
        <v>172</v>
      </c>
      <c r="B64" s="6">
        <v>1460000</v>
      </c>
    </row>
    <row r="65" spans="1:2" x14ac:dyDescent="0.2">
      <c r="A65" s="7" t="s">
        <v>49</v>
      </c>
      <c r="B65" s="6">
        <v>2321160</v>
      </c>
    </row>
    <row r="66" spans="1:2" x14ac:dyDescent="0.2">
      <c r="A66" s="7" t="s">
        <v>70</v>
      </c>
      <c r="B66" s="6">
        <v>205000</v>
      </c>
    </row>
    <row r="67" spans="1:2" x14ac:dyDescent="0.2">
      <c r="A67" s="7" t="s">
        <v>173</v>
      </c>
      <c r="B67" s="6">
        <v>446713</v>
      </c>
    </row>
    <row r="68" spans="1:2" x14ac:dyDescent="0.2">
      <c r="A68" s="7" t="s">
        <v>153</v>
      </c>
      <c r="B68" s="6">
        <v>74159</v>
      </c>
    </row>
    <row r="69" spans="1:2" x14ac:dyDescent="0.2">
      <c r="A69" s="10" t="s">
        <v>17</v>
      </c>
      <c r="B69" s="15">
        <f>SUM(B63:B68)</f>
        <v>5179025</v>
      </c>
    </row>
    <row r="70" spans="1:2" x14ac:dyDescent="0.2">
      <c r="A70" s="5"/>
      <c r="B70" s="6">
        <v>0</v>
      </c>
    </row>
    <row r="71" spans="1:2" x14ac:dyDescent="0.2">
      <c r="A71" s="5" t="s">
        <v>37</v>
      </c>
      <c r="B71" s="6"/>
    </row>
    <row r="72" spans="1:2" x14ac:dyDescent="0.2">
      <c r="A72" s="7" t="s">
        <v>38</v>
      </c>
      <c r="B72" s="6">
        <v>3222594</v>
      </c>
    </row>
    <row r="73" spans="1:2" x14ac:dyDescent="0.2">
      <c r="A73" s="7" t="s">
        <v>40</v>
      </c>
      <c r="B73" s="6">
        <v>1013885</v>
      </c>
    </row>
    <row r="74" spans="1:2" x14ac:dyDescent="0.2">
      <c r="A74" s="7" t="s">
        <v>42</v>
      </c>
      <c r="B74" s="6">
        <v>1814034</v>
      </c>
    </row>
    <row r="75" spans="1:2" x14ac:dyDescent="0.2">
      <c r="A75" s="5" t="s">
        <v>17</v>
      </c>
      <c r="B75" s="14">
        <f>SUM(B72:B74)</f>
        <v>6050513</v>
      </c>
    </row>
    <row r="76" spans="1:2" x14ac:dyDescent="0.2">
      <c r="A76" s="5"/>
      <c r="B76" s="14"/>
    </row>
    <row r="77" spans="1:2" x14ac:dyDescent="0.2">
      <c r="A77" s="5" t="s">
        <v>174</v>
      </c>
      <c r="B77" s="14"/>
    </row>
    <row r="78" spans="1:2" x14ac:dyDescent="0.2">
      <c r="A78" s="7" t="s">
        <v>55</v>
      </c>
      <c r="B78" s="14">
        <v>1293634</v>
      </c>
    </row>
    <row r="79" spans="1:2" x14ac:dyDescent="0.2">
      <c r="A79" s="7" t="s">
        <v>104</v>
      </c>
      <c r="B79" s="14">
        <v>734892</v>
      </c>
    </row>
    <row r="80" spans="1:2" x14ac:dyDescent="0.2">
      <c r="A80" s="7" t="s">
        <v>104</v>
      </c>
      <c r="B80" s="14">
        <v>886041</v>
      </c>
    </row>
    <row r="81" spans="1:2" x14ac:dyDescent="0.2">
      <c r="A81" s="21" t="s">
        <v>17</v>
      </c>
      <c r="B81" s="48">
        <f>SUM(B78:B80)</f>
        <v>2914567</v>
      </c>
    </row>
    <row r="82" spans="1:2" x14ac:dyDescent="0.2">
      <c r="A82" s="5"/>
      <c r="B82" s="14"/>
    </row>
    <row r="83" spans="1:2" x14ac:dyDescent="0.2">
      <c r="A83" s="5"/>
      <c r="B83" s="6"/>
    </row>
    <row r="84" spans="1:2" x14ac:dyDescent="0.2">
      <c r="A84" s="3" t="s">
        <v>43</v>
      </c>
      <c r="B84" s="6">
        <v>0</v>
      </c>
    </row>
    <row r="85" spans="1:2" x14ac:dyDescent="0.2">
      <c r="A85" s="19" t="s">
        <v>43</v>
      </c>
      <c r="B85" s="6">
        <v>2405000</v>
      </c>
    </row>
    <row r="86" spans="1:2" x14ac:dyDescent="0.2">
      <c r="A86" s="24"/>
      <c r="B86" s="6">
        <v>0</v>
      </c>
    </row>
    <row r="87" spans="1:2" x14ac:dyDescent="0.2">
      <c r="A87" s="3" t="s">
        <v>46</v>
      </c>
      <c r="B87" s="6">
        <v>0</v>
      </c>
    </row>
    <row r="88" spans="1:2" x14ac:dyDescent="0.2">
      <c r="A88" s="7" t="s">
        <v>96</v>
      </c>
      <c r="B88" s="6">
        <v>535181</v>
      </c>
    </row>
    <row r="89" spans="1:2" x14ac:dyDescent="0.2">
      <c r="A89" s="7" t="s">
        <v>144</v>
      </c>
      <c r="B89" s="6">
        <v>799412</v>
      </c>
    </row>
    <row r="90" spans="1:2" x14ac:dyDescent="0.2">
      <c r="A90" s="7" t="s">
        <v>95</v>
      </c>
      <c r="B90" s="6">
        <v>2028655</v>
      </c>
    </row>
    <row r="91" spans="1:2" x14ac:dyDescent="0.2">
      <c r="A91" s="25" t="s">
        <v>17</v>
      </c>
      <c r="B91" s="15">
        <f>SUM(B88:B90)</f>
        <v>3363248</v>
      </c>
    </row>
    <row r="92" spans="1:2" x14ac:dyDescent="0.2">
      <c r="A92" s="17"/>
      <c r="B92" s="6">
        <v>0</v>
      </c>
    </row>
    <row r="93" spans="1:2" x14ac:dyDescent="0.2">
      <c r="A93" s="26"/>
      <c r="B93" s="6">
        <v>0</v>
      </c>
    </row>
    <row r="94" spans="1:2" x14ac:dyDescent="0.2">
      <c r="A94" s="28"/>
      <c r="B94" s="6">
        <v>0</v>
      </c>
    </row>
    <row r="95" spans="1:2" x14ac:dyDescent="0.2">
      <c r="A95" s="24" t="s">
        <v>50</v>
      </c>
      <c r="B95" s="6">
        <v>0</v>
      </c>
    </row>
    <row r="96" spans="1:2" x14ac:dyDescent="0.2">
      <c r="A96" s="7" t="s">
        <v>51</v>
      </c>
      <c r="B96" s="6">
        <v>548567.38</v>
      </c>
    </row>
    <row r="97" spans="1:2" x14ac:dyDescent="0.2">
      <c r="A97" s="7" t="s">
        <v>51</v>
      </c>
      <c r="B97" s="6">
        <v>3968.48</v>
      </c>
    </row>
    <row r="98" spans="1:2" x14ac:dyDescent="0.2">
      <c r="A98" s="7" t="s">
        <v>92</v>
      </c>
      <c r="B98" s="6">
        <v>24880</v>
      </c>
    </row>
    <row r="99" spans="1:2" x14ac:dyDescent="0.2">
      <c r="A99" s="7" t="s">
        <v>140</v>
      </c>
      <c r="B99" s="6">
        <v>4421.91</v>
      </c>
    </row>
    <row r="100" spans="1:2" x14ac:dyDescent="0.2">
      <c r="A100" s="29" t="s">
        <v>17</v>
      </c>
      <c r="B100" s="15">
        <f>SUM(B96:B99)</f>
        <v>581837.77</v>
      </c>
    </row>
    <row r="101" spans="1:2" x14ac:dyDescent="0.2">
      <c r="A101" s="28"/>
      <c r="B101" s="6"/>
    </row>
    <row r="102" spans="1:2" x14ac:dyDescent="0.2">
      <c r="A102" s="31" t="s">
        <v>54</v>
      </c>
      <c r="B102" s="6">
        <v>0</v>
      </c>
    </row>
    <row r="103" spans="1:2" x14ac:dyDescent="0.2">
      <c r="A103" s="5" t="s">
        <v>30</v>
      </c>
      <c r="B103" s="6">
        <v>570621</v>
      </c>
    </row>
    <row r="104" spans="1:2" x14ac:dyDescent="0.2">
      <c r="A104" s="32" t="s">
        <v>17</v>
      </c>
      <c r="B104" s="15">
        <f>+B103</f>
        <v>570621</v>
      </c>
    </row>
    <row r="105" spans="1:2" x14ac:dyDescent="0.2">
      <c r="A105" s="22"/>
      <c r="B105" s="6"/>
    </row>
    <row r="106" spans="1:2" x14ac:dyDescent="0.2">
      <c r="A106" s="34"/>
      <c r="B106" s="15"/>
    </row>
    <row r="107" spans="1:2" x14ac:dyDescent="0.2">
      <c r="A107" s="31" t="s">
        <v>165</v>
      </c>
      <c r="B107" s="6">
        <v>0</v>
      </c>
    </row>
    <row r="108" spans="1:2" x14ac:dyDescent="0.2">
      <c r="A108" s="5" t="s">
        <v>57</v>
      </c>
      <c r="B108" s="6">
        <v>2344000</v>
      </c>
    </row>
    <row r="109" spans="1:2" x14ac:dyDescent="0.2">
      <c r="A109" s="5" t="s">
        <v>57</v>
      </c>
      <c r="B109" s="6">
        <v>2400000</v>
      </c>
    </row>
    <row r="110" spans="1:2" x14ac:dyDescent="0.2">
      <c r="A110" s="35" t="s">
        <v>17</v>
      </c>
      <c r="B110" s="15">
        <f>SUM(B108:B109)</f>
        <v>4744000</v>
      </c>
    </row>
    <row r="111" spans="1:2" x14ac:dyDescent="0.2">
      <c r="A111" s="36"/>
      <c r="B111" s="6"/>
    </row>
    <row r="112" spans="1:2" x14ac:dyDescent="0.2">
      <c r="A112" s="37" t="s">
        <v>58</v>
      </c>
      <c r="B112" s="6"/>
    </row>
    <row r="113" spans="1:3" x14ac:dyDescent="0.2">
      <c r="A113" s="5" t="s">
        <v>62</v>
      </c>
      <c r="B113" s="6">
        <v>2251074</v>
      </c>
    </row>
    <row r="114" spans="1:3" ht="16.5" customHeight="1" x14ac:dyDescent="0.2">
      <c r="A114" s="5" t="s">
        <v>69</v>
      </c>
      <c r="B114" s="6">
        <v>752057</v>
      </c>
    </row>
    <row r="115" spans="1:3" x14ac:dyDescent="0.2">
      <c r="A115" s="7" t="s">
        <v>69</v>
      </c>
      <c r="B115" s="6">
        <v>100000</v>
      </c>
    </row>
    <row r="116" spans="1:3" x14ac:dyDescent="0.2">
      <c r="A116" s="10" t="s">
        <v>17</v>
      </c>
      <c r="B116" s="15">
        <f>+B113+B114+B115</f>
        <v>3103131</v>
      </c>
    </row>
    <row r="117" spans="1:3" x14ac:dyDescent="0.2">
      <c r="A117" s="5"/>
      <c r="B117" s="6">
        <v>0</v>
      </c>
    </row>
    <row r="118" spans="1:3" x14ac:dyDescent="0.2">
      <c r="A118" s="9" t="s">
        <v>85</v>
      </c>
      <c r="B118" s="6">
        <v>8490621</v>
      </c>
    </row>
    <row r="119" spans="1:3" x14ac:dyDescent="0.2">
      <c r="A119" s="9" t="s">
        <v>85</v>
      </c>
      <c r="B119" s="6">
        <v>343304</v>
      </c>
      <c r="C119" s="42"/>
    </row>
    <row r="120" spans="1:3" x14ac:dyDescent="0.2">
      <c r="A120" s="9" t="s">
        <v>85</v>
      </c>
      <c r="B120" s="14">
        <v>1233835</v>
      </c>
      <c r="C120" s="42"/>
    </row>
    <row r="121" spans="1:3" x14ac:dyDescent="0.2">
      <c r="A121" s="21" t="s">
        <v>17</v>
      </c>
      <c r="B121" s="15">
        <f>SUM(B118:B120)</f>
        <v>10067760</v>
      </c>
      <c r="C121" s="42"/>
    </row>
    <row r="122" spans="1:3" x14ac:dyDescent="0.2">
      <c r="A122" s="5"/>
      <c r="B122" s="6"/>
      <c r="C122" s="42"/>
    </row>
    <row r="123" spans="1:3" x14ac:dyDescent="0.2">
      <c r="A123" s="10" t="s">
        <v>17</v>
      </c>
    </row>
    <row r="124" spans="1:3" ht="31.5" x14ac:dyDescent="0.45">
      <c r="A124" s="44" t="s">
        <v>158</v>
      </c>
      <c r="B124" s="51">
        <f>+B29+B44+B48+B56+B60+B69+B75+B81+B85+B91+B100+B104+B110+B116+B121</f>
        <v>140651533.76999998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1"/>
  <sheetViews>
    <sheetView workbookViewId="0" xr3:uid="{7BE570AB-09E9-518F-B8F7-3F91B7162CA9}">
      <selection activeCell="A118" sqref="A118"/>
    </sheetView>
  </sheetViews>
  <sheetFormatPr defaultColWidth="11.43359375" defaultRowHeight="15" x14ac:dyDescent="0.2"/>
  <cols>
    <col min="1" max="1" width="79.234375" style="18" customWidth="1"/>
    <col min="2" max="2" width="46.00390625" style="46" customWidth="1"/>
    <col min="3" max="3" width="11.43359375" style="1"/>
    <col min="4" max="4" width="23.80859375" style="1" customWidth="1"/>
    <col min="5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360</v>
      </c>
      <c r="B1" s="107"/>
    </row>
    <row r="2" spans="1:2" x14ac:dyDescent="0.2">
      <c r="A2" s="94" t="s">
        <v>0</v>
      </c>
      <c r="B2" s="2" t="s">
        <v>1</v>
      </c>
    </row>
    <row r="3" spans="1:2" x14ac:dyDescent="0.2">
      <c r="A3" s="40" t="s">
        <v>2</v>
      </c>
      <c r="B3" s="4"/>
    </row>
    <row r="4" spans="1:2" x14ac:dyDescent="0.2">
      <c r="A4" s="96" t="s">
        <v>362</v>
      </c>
      <c r="B4" s="59">
        <v>1383953</v>
      </c>
    </row>
    <row r="5" spans="1:2" x14ac:dyDescent="0.2">
      <c r="A5" s="96" t="s">
        <v>129</v>
      </c>
      <c r="B5" s="59">
        <v>1833000</v>
      </c>
    </row>
    <row r="6" spans="1:2" x14ac:dyDescent="0.2">
      <c r="A6" s="96" t="s">
        <v>148</v>
      </c>
      <c r="B6" s="59">
        <v>1357500</v>
      </c>
    </row>
    <row r="7" spans="1:2" x14ac:dyDescent="0.2">
      <c r="A7" s="96" t="s">
        <v>306</v>
      </c>
      <c r="B7" s="59">
        <v>1128000</v>
      </c>
    </row>
    <row r="8" spans="1:2" x14ac:dyDescent="0.2">
      <c r="A8" s="96" t="s">
        <v>115</v>
      </c>
      <c r="B8" s="59">
        <v>1236322</v>
      </c>
    </row>
    <row r="9" spans="1:2" x14ac:dyDescent="0.2">
      <c r="A9" s="96" t="s">
        <v>363</v>
      </c>
      <c r="B9" s="59">
        <v>1236322</v>
      </c>
    </row>
    <row r="10" spans="1:2" x14ac:dyDescent="0.2">
      <c r="A10" s="96" t="s">
        <v>116</v>
      </c>
      <c r="B10" s="59">
        <v>1688334</v>
      </c>
    </row>
    <row r="11" spans="1:2" x14ac:dyDescent="0.2">
      <c r="A11" s="96" t="s">
        <v>75</v>
      </c>
      <c r="B11" s="59">
        <v>1269000</v>
      </c>
    </row>
    <row r="12" spans="1:2" x14ac:dyDescent="0.2">
      <c r="A12" s="96" t="s">
        <v>149</v>
      </c>
      <c r="B12" s="59">
        <v>846000</v>
      </c>
    </row>
    <row r="13" spans="1:2" x14ac:dyDescent="0.2">
      <c r="A13" s="96" t="s">
        <v>11</v>
      </c>
      <c r="B13" s="59">
        <v>752000</v>
      </c>
    </row>
    <row r="14" spans="1:2" x14ac:dyDescent="0.2">
      <c r="A14" s="96" t="s">
        <v>9</v>
      </c>
      <c r="B14" s="59">
        <v>799000</v>
      </c>
    </row>
    <row r="15" spans="1:2" x14ac:dyDescent="0.2">
      <c r="A15" s="96" t="s">
        <v>317</v>
      </c>
      <c r="B15" s="59">
        <v>658000</v>
      </c>
    </row>
    <row r="16" spans="1:2" x14ac:dyDescent="0.2">
      <c r="A16" s="96" t="s">
        <v>136</v>
      </c>
      <c r="B16" s="59">
        <v>705000</v>
      </c>
    </row>
    <row r="17" spans="1:2" x14ac:dyDescent="0.2">
      <c r="A17" s="96" t="s">
        <v>7</v>
      </c>
      <c r="B17" s="59">
        <v>869500</v>
      </c>
    </row>
    <row r="18" spans="1:2" x14ac:dyDescent="0.2">
      <c r="A18" s="96" t="s">
        <v>6</v>
      </c>
      <c r="B18" s="59">
        <v>869500</v>
      </c>
    </row>
    <row r="19" spans="1:2" x14ac:dyDescent="0.2">
      <c r="A19" s="96" t="s">
        <v>5</v>
      </c>
      <c r="B19" s="59">
        <v>517000</v>
      </c>
    </row>
    <row r="20" spans="1:2" x14ac:dyDescent="0.2">
      <c r="A20" s="96" t="s">
        <v>10</v>
      </c>
      <c r="B20" s="59">
        <v>940000</v>
      </c>
    </row>
    <row r="21" spans="1:2" x14ac:dyDescent="0.2">
      <c r="A21" s="96" t="s">
        <v>3</v>
      </c>
      <c r="B21" s="59">
        <v>594202</v>
      </c>
    </row>
    <row r="22" spans="1:2" x14ac:dyDescent="0.2">
      <c r="A22" s="96" t="s">
        <v>14</v>
      </c>
      <c r="B22" s="59">
        <v>1198500</v>
      </c>
    </row>
    <row r="23" spans="1:2" x14ac:dyDescent="0.2">
      <c r="A23" s="96" t="s">
        <v>83</v>
      </c>
      <c r="B23" s="59">
        <v>676800</v>
      </c>
    </row>
    <row r="24" spans="1:2" x14ac:dyDescent="0.2">
      <c r="A24" s="96" t="s">
        <v>149</v>
      </c>
      <c r="B24" s="59">
        <v>846000</v>
      </c>
    </row>
    <row r="25" spans="1:2" x14ac:dyDescent="0.2">
      <c r="A25" s="96" t="s">
        <v>16</v>
      </c>
      <c r="B25" s="59">
        <v>695600</v>
      </c>
    </row>
    <row r="26" spans="1:2" x14ac:dyDescent="0.2">
      <c r="A26" s="96" t="s">
        <v>12</v>
      </c>
      <c r="B26" s="59">
        <v>2499580</v>
      </c>
    </row>
    <row r="27" spans="1:2" x14ac:dyDescent="0.2">
      <c r="A27" s="96" t="s">
        <v>86</v>
      </c>
      <c r="B27" s="59">
        <v>1175000</v>
      </c>
    </row>
    <row r="28" spans="1:2" x14ac:dyDescent="0.2">
      <c r="A28" s="96" t="s">
        <v>112</v>
      </c>
      <c r="B28" s="59">
        <v>298920</v>
      </c>
    </row>
    <row r="29" spans="1:2" x14ac:dyDescent="0.2">
      <c r="A29" s="96" t="s">
        <v>112</v>
      </c>
      <c r="B29" s="59">
        <v>2538000</v>
      </c>
    </row>
    <row r="30" spans="1:2" x14ac:dyDescent="0.2">
      <c r="A30" s="96" t="s">
        <v>78</v>
      </c>
      <c r="B30" s="59">
        <v>2162000</v>
      </c>
    </row>
    <row r="31" spans="1:2" x14ac:dyDescent="0.2">
      <c r="A31" s="96" t="s">
        <v>304</v>
      </c>
      <c r="B31" s="59">
        <v>2162000</v>
      </c>
    </row>
    <row r="32" spans="1:2" x14ac:dyDescent="0.2">
      <c r="A32" s="96" t="s">
        <v>75</v>
      </c>
      <c r="B32" s="59">
        <v>1269000</v>
      </c>
    </row>
    <row r="33" spans="1:2" x14ac:dyDescent="0.2">
      <c r="A33" s="96" t="s">
        <v>86</v>
      </c>
      <c r="B33" s="59">
        <v>1175000</v>
      </c>
    </row>
    <row r="34" spans="1:2" x14ac:dyDescent="0.2">
      <c r="A34" s="96" t="s">
        <v>14</v>
      </c>
      <c r="B34" s="59">
        <v>1198500</v>
      </c>
    </row>
    <row r="35" spans="1:2" x14ac:dyDescent="0.2">
      <c r="A35" s="96" t="s">
        <v>75</v>
      </c>
      <c r="B35" s="59">
        <v>634500</v>
      </c>
    </row>
    <row r="36" spans="1:2" x14ac:dyDescent="0.2">
      <c r="A36" s="96" t="s">
        <v>5</v>
      </c>
      <c r="B36" s="59">
        <v>517000</v>
      </c>
    </row>
    <row r="37" spans="1:2" x14ac:dyDescent="0.2">
      <c r="A37" s="96" t="s">
        <v>9</v>
      </c>
      <c r="B37" s="59">
        <v>799000</v>
      </c>
    </row>
    <row r="38" spans="1:2" x14ac:dyDescent="0.2">
      <c r="A38" s="96" t="s">
        <v>317</v>
      </c>
      <c r="B38" s="59">
        <v>658000</v>
      </c>
    </row>
    <row r="39" spans="1:2" x14ac:dyDescent="0.2">
      <c r="A39" s="96" t="s">
        <v>136</v>
      </c>
      <c r="B39" s="59">
        <v>705000</v>
      </c>
    </row>
    <row r="40" spans="1:2" x14ac:dyDescent="0.2">
      <c r="A40" s="96" t="s">
        <v>7</v>
      </c>
      <c r="B40" s="59">
        <v>869500</v>
      </c>
    </row>
    <row r="41" spans="1:2" x14ac:dyDescent="0.2">
      <c r="A41" s="96" t="s">
        <v>6</v>
      </c>
      <c r="B41" s="59">
        <v>869500</v>
      </c>
    </row>
    <row r="42" spans="1:2" x14ac:dyDescent="0.2">
      <c r="A42" s="96" t="s">
        <v>3</v>
      </c>
      <c r="B42" s="59">
        <v>594202</v>
      </c>
    </row>
    <row r="43" spans="1:2" x14ac:dyDescent="0.2">
      <c r="A43" s="96" t="s">
        <v>10</v>
      </c>
      <c r="B43" s="59">
        <v>940000</v>
      </c>
    </row>
    <row r="44" spans="1:2" x14ac:dyDescent="0.2">
      <c r="A44" s="96" t="s">
        <v>364</v>
      </c>
      <c r="B44" s="59">
        <v>611000</v>
      </c>
    </row>
    <row r="45" spans="1:2" x14ac:dyDescent="0.2">
      <c r="A45" s="64" t="s">
        <v>17</v>
      </c>
      <c r="B45" s="58">
        <f>SUM(B4:B44)</f>
        <v>43775235</v>
      </c>
    </row>
    <row r="46" spans="1:2" x14ac:dyDescent="0.2">
      <c r="A46" s="65"/>
      <c r="B46" s="59">
        <v>0</v>
      </c>
    </row>
    <row r="47" spans="1:2" x14ac:dyDescent="0.2">
      <c r="A47" s="102" t="s">
        <v>58</v>
      </c>
      <c r="B47" s="59">
        <v>0</v>
      </c>
    </row>
    <row r="48" spans="1:2" x14ac:dyDescent="0.2">
      <c r="A48" s="3" t="s">
        <v>69</v>
      </c>
      <c r="B48" s="59">
        <v>848890</v>
      </c>
    </row>
    <row r="49" spans="1:2" x14ac:dyDescent="0.2">
      <c r="A49" s="3" t="s">
        <v>127</v>
      </c>
      <c r="B49" s="59">
        <v>1892898</v>
      </c>
    </row>
    <row r="50" spans="1:2" x14ac:dyDescent="0.2">
      <c r="A50" s="3" t="s">
        <v>357</v>
      </c>
      <c r="B50" s="59">
        <v>1110780</v>
      </c>
    </row>
    <row r="51" spans="1:2" x14ac:dyDescent="0.2">
      <c r="A51" s="3" t="s">
        <v>69</v>
      </c>
      <c r="B51" s="59">
        <v>748890</v>
      </c>
    </row>
    <row r="52" spans="1:2" x14ac:dyDescent="0.2">
      <c r="A52" s="3" t="s">
        <v>69</v>
      </c>
      <c r="B52" s="59">
        <v>100000</v>
      </c>
    </row>
    <row r="53" spans="1:2" x14ac:dyDescent="0.2">
      <c r="A53" s="3" t="s">
        <v>63</v>
      </c>
      <c r="B53" s="59">
        <v>1512408</v>
      </c>
    </row>
    <row r="54" spans="1:2" x14ac:dyDescent="0.2">
      <c r="A54" s="3" t="s">
        <v>62</v>
      </c>
      <c r="B54" s="59">
        <v>1331322</v>
      </c>
    </row>
    <row r="55" spans="1:2" x14ac:dyDescent="0.2">
      <c r="A55" s="3" t="s">
        <v>127</v>
      </c>
      <c r="B55" s="59">
        <v>342160</v>
      </c>
    </row>
    <row r="56" spans="1:2" x14ac:dyDescent="0.2">
      <c r="A56" s="3" t="s">
        <v>60</v>
      </c>
      <c r="B56" s="59">
        <v>65800</v>
      </c>
    </row>
    <row r="57" spans="1:2" x14ac:dyDescent="0.2">
      <c r="A57" s="3" t="s">
        <v>59</v>
      </c>
      <c r="B57" s="59">
        <v>808400</v>
      </c>
    </row>
    <row r="58" spans="1:2" x14ac:dyDescent="0.2">
      <c r="A58" s="3" t="s">
        <v>62</v>
      </c>
      <c r="B58" s="59">
        <v>613350</v>
      </c>
    </row>
    <row r="59" spans="1:2" x14ac:dyDescent="0.2">
      <c r="A59" s="3" t="s">
        <v>69</v>
      </c>
      <c r="B59" s="59">
        <v>733955</v>
      </c>
    </row>
    <row r="60" spans="1:2" x14ac:dyDescent="0.2">
      <c r="A60" s="3" t="s">
        <v>61</v>
      </c>
      <c r="B60" s="59">
        <v>255795</v>
      </c>
    </row>
    <row r="61" spans="1:2" x14ac:dyDescent="0.2">
      <c r="A61" s="3" t="s">
        <v>127</v>
      </c>
      <c r="B61" s="59">
        <v>752000</v>
      </c>
    </row>
    <row r="62" spans="1:2" x14ac:dyDescent="0.2">
      <c r="A62" s="10" t="s">
        <v>17</v>
      </c>
      <c r="B62" s="58">
        <f>SUM(B48:B61)</f>
        <v>11116648</v>
      </c>
    </row>
    <row r="63" spans="1:2" x14ac:dyDescent="0.2">
      <c r="A63" s="10"/>
      <c r="B63" s="59">
        <v>0</v>
      </c>
    </row>
    <row r="64" spans="1:2" x14ac:dyDescent="0.2">
      <c r="A64" s="10" t="s">
        <v>248</v>
      </c>
      <c r="B64" s="59">
        <v>0</v>
      </c>
    </row>
    <row r="65" spans="1:2" x14ac:dyDescent="0.2">
      <c r="A65" s="66" t="s">
        <v>213</v>
      </c>
      <c r="B65" s="59">
        <v>1033014</v>
      </c>
    </row>
    <row r="66" spans="1:2" x14ac:dyDescent="0.2">
      <c r="A66" s="10" t="s">
        <v>17</v>
      </c>
      <c r="B66" s="58">
        <f>+B65</f>
        <v>1033014</v>
      </c>
    </row>
    <row r="67" spans="1:2" x14ac:dyDescent="0.2">
      <c r="A67" s="10"/>
      <c r="B67" s="59">
        <v>0</v>
      </c>
    </row>
    <row r="68" spans="1:2" x14ac:dyDescent="0.2">
      <c r="A68" s="40" t="s">
        <v>361</v>
      </c>
      <c r="B68" s="59">
        <v>0</v>
      </c>
    </row>
    <row r="69" spans="1:2" ht="16.5" customHeight="1" x14ac:dyDescent="0.2">
      <c r="A69" s="66" t="s">
        <v>341</v>
      </c>
      <c r="B69" s="59">
        <v>11781059</v>
      </c>
    </row>
    <row r="70" spans="1:2" ht="16.5" customHeight="1" x14ac:dyDescent="0.2">
      <c r="A70" s="66" t="s">
        <v>376</v>
      </c>
      <c r="B70" s="59">
        <v>634094</v>
      </c>
    </row>
    <row r="71" spans="1:2" ht="16.5" customHeight="1" x14ac:dyDescent="0.2">
      <c r="A71" s="66" t="s">
        <v>342</v>
      </c>
      <c r="B71" s="59">
        <v>26924402</v>
      </c>
    </row>
    <row r="72" spans="1:2" ht="16.5" customHeight="1" x14ac:dyDescent="0.2">
      <c r="A72" s="66" t="s">
        <v>343</v>
      </c>
      <c r="B72" s="59">
        <v>924741</v>
      </c>
    </row>
    <row r="73" spans="1:2" ht="16.5" customHeight="1" x14ac:dyDescent="0.2">
      <c r="A73" s="66" t="s">
        <v>377</v>
      </c>
      <c r="B73" s="59">
        <v>1136741</v>
      </c>
    </row>
    <row r="74" spans="1:2" ht="16.5" customHeight="1" x14ac:dyDescent="0.2">
      <c r="A74" s="66" t="s">
        <v>76</v>
      </c>
      <c r="B74" s="59">
        <v>2666352</v>
      </c>
    </row>
    <row r="75" spans="1:2" ht="16.5" customHeight="1" x14ac:dyDescent="0.2">
      <c r="A75" s="66" t="s">
        <v>341</v>
      </c>
      <c r="B75" s="59">
        <v>12163312</v>
      </c>
    </row>
    <row r="76" spans="1:2" ht="16.5" customHeight="1" x14ac:dyDescent="0.2">
      <c r="A76" s="66" t="s">
        <v>378</v>
      </c>
      <c r="B76" s="59">
        <v>634094</v>
      </c>
    </row>
    <row r="77" spans="1:2" ht="16.5" customHeight="1" x14ac:dyDescent="0.2">
      <c r="A77" s="66" t="s">
        <v>342</v>
      </c>
      <c r="B77" s="59">
        <v>28119731</v>
      </c>
    </row>
    <row r="78" spans="1:2" ht="16.5" customHeight="1" x14ac:dyDescent="0.2">
      <c r="A78" s="66" t="s">
        <v>379</v>
      </c>
      <c r="B78" s="59">
        <v>924741</v>
      </c>
    </row>
    <row r="79" spans="1:2" x14ac:dyDescent="0.2">
      <c r="A79" s="10" t="s">
        <v>17</v>
      </c>
      <c r="B79" s="58">
        <f>SUM(B68:B78)</f>
        <v>85909267</v>
      </c>
    </row>
    <row r="80" spans="1:2" x14ac:dyDescent="0.2">
      <c r="A80" s="10"/>
      <c r="B80" s="59">
        <v>0</v>
      </c>
    </row>
    <row r="81" spans="1:4" x14ac:dyDescent="0.2">
      <c r="A81" s="103" t="s">
        <v>33</v>
      </c>
      <c r="B81" s="59">
        <v>0</v>
      </c>
    </row>
    <row r="82" spans="1:4" x14ac:dyDescent="0.2">
      <c r="A82" s="67" t="s">
        <v>34</v>
      </c>
      <c r="B82" s="59">
        <v>8969200</v>
      </c>
    </row>
    <row r="83" spans="1:4" x14ac:dyDescent="0.2">
      <c r="A83" s="13" t="s">
        <v>34</v>
      </c>
      <c r="B83" s="59">
        <v>21676800</v>
      </c>
    </row>
    <row r="84" spans="1:4" x14ac:dyDescent="0.2">
      <c r="A84" s="13" t="s">
        <v>34</v>
      </c>
      <c r="B84" s="59">
        <v>363600</v>
      </c>
    </row>
    <row r="85" spans="1:4" x14ac:dyDescent="0.2">
      <c r="A85" s="10" t="s">
        <v>17</v>
      </c>
      <c r="B85" s="58">
        <f>+B82+B83+B84</f>
        <v>31009600</v>
      </c>
    </row>
    <row r="86" spans="1:4" x14ac:dyDescent="0.2">
      <c r="A86" s="10"/>
      <c r="B86" s="59">
        <v>0</v>
      </c>
    </row>
    <row r="87" spans="1:4" x14ac:dyDescent="0.2">
      <c r="A87" s="10" t="s">
        <v>291</v>
      </c>
      <c r="B87" s="59">
        <v>0</v>
      </c>
    </row>
    <row r="88" spans="1:4" x14ac:dyDescent="0.2">
      <c r="A88" s="13" t="s">
        <v>375</v>
      </c>
      <c r="B88" s="59">
        <v>991111</v>
      </c>
    </row>
    <row r="89" spans="1:4" x14ac:dyDescent="0.2">
      <c r="A89" s="13" t="s">
        <v>388</v>
      </c>
      <c r="B89" s="59">
        <v>625328</v>
      </c>
    </row>
    <row r="90" spans="1:4" x14ac:dyDescent="0.2">
      <c r="A90" s="10" t="s">
        <v>17</v>
      </c>
      <c r="B90" s="58">
        <f>SUM(B88:B89)</f>
        <v>1616439</v>
      </c>
    </row>
    <row r="91" spans="1:4" x14ac:dyDescent="0.2">
      <c r="A91" s="19"/>
      <c r="B91" s="92">
        <v>0</v>
      </c>
    </row>
    <row r="92" spans="1:4" x14ac:dyDescent="0.2">
      <c r="A92" s="33" t="s">
        <v>35</v>
      </c>
      <c r="B92" s="59">
        <v>0</v>
      </c>
      <c r="C92" s="20"/>
      <c r="D92" s="50"/>
    </row>
    <row r="93" spans="1:4" x14ac:dyDescent="0.2">
      <c r="A93" s="31"/>
      <c r="B93" s="59">
        <v>0</v>
      </c>
      <c r="C93" s="20"/>
      <c r="D93" s="50"/>
    </row>
    <row r="94" spans="1:4" x14ac:dyDescent="0.2">
      <c r="A94" s="33" t="s">
        <v>17</v>
      </c>
      <c r="B94" s="58">
        <f>+B93</f>
        <v>0</v>
      </c>
      <c r="C94" s="20"/>
      <c r="D94" s="50"/>
    </row>
    <row r="95" spans="1:4" x14ac:dyDescent="0.2">
      <c r="A95" s="31"/>
      <c r="B95" s="59">
        <v>0</v>
      </c>
      <c r="C95" s="91"/>
      <c r="D95" s="91"/>
    </row>
    <row r="96" spans="1:4" x14ac:dyDescent="0.2">
      <c r="A96" s="10" t="s">
        <v>37</v>
      </c>
      <c r="B96" s="59">
        <v>0</v>
      </c>
    </row>
    <row r="97" spans="1:2" x14ac:dyDescent="0.2">
      <c r="A97" s="13" t="s">
        <v>205</v>
      </c>
      <c r="B97" s="59">
        <v>469409</v>
      </c>
    </row>
    <row r="98" spans="1:2" x14ac:dyDescent="0.2">
      <c r="A98" s="13" t="s">
        <v>358</v>
      </c>
      <c r="B98" s="59">
        <v>650957</v>
      </c>
    </row>
    <row r="99" spans="1:2" x14ac:dyDescent="0.2">
      <c r="A99" s="13" t="s">
        <v>359</v>
      </c>
      <c r="B99" s="59">
        <v>584220</v>
      </c>
    </row>
    <row r="100" spans="1:2" x14ac:dyDescent="0.2">
      <c r="A100" s="13" t="s">
        <v>38</v>
      </c>
      <c r="B100" s="59">
        <v>1680712</v>
      </c>
    </row>
    <row r="101" spans="1:2" x14ac:dyDescent="0.2">
      <c r="A101" s="13" t="s">
        <v>42</v>
      </c>
      <c r="B101" s="59">
        <v>2757701</v>
      </c>
    </row>
    <row r="102" spans="1:2" x14ac:dyDescent="0.2">
      <c r="A102" s="102" t="s">
        <v>17</v>
      </c>
      <c r="B102" s="58">
        <f>SUM(B97:B101)</f>
        <v>6142999</v>
      </c>
    </row>
    <row r="103" spans="1:2" x14ac:dyDescent="0.2">
      <c r="A103" s="19"/>
      <c r="B103" s="59">
        <v>0</v>
      </c>
    </row>
    <row r="104" spans="1:2" x14ac:dyDescent="0.2">
      <c r="A104" s="40" t="s">
        <v>43</v>
      </c>
      <c r="B104" s="59">
        <v>0</v>
      </c>
    </row>
    <row r="105" spans="1:2" x14ac:dyDescent="0.2">
      <c r="A105" s="66" t="s">
        <v>43</v>
      </c>
      <c r="B105" s="59">
        <v>2445000</v>
      </c>
    </row>
    <row r="106" spans="1:2" x14ac:dyDescent="0.2">
      <c r="A106" s="32" t="s">
        <v>17</v>
      </c>
      <c r="B106" s="58">
        <f>+B105</f>
        <v>2445000</v>
      </c>
    </row>
    <row r="107" spans="1:2" x14ac:dyDescent="0.2">
      <c r="A107" s="22"/>
      <c r="B107" s="59">
        <v>0</v>
      </c>
    </row>
    <row r="108" spans="1:2" x14ac:dyDescent="0.2">
      <c r="A108" s="30" t="s">
        <v>44</v>
      </c>
      <c r="B108" s="59">
        <v>0</v>
      </c>
    </row>
    <row r="109" spans="1:2" x14ac:dyDescent="0.2">
      <c r="A109" s="23" t="s">
        <v>45</v>
      </c>
      <c r="B109" s="59">
        <v>8774600</v>
      </c>
    </row>
    <row r="110" spans="1:2" x14ac:dyDescent="0.2">
      <c r="A110" s="30" t="s">
        <v>17</v>
      </c>
      <c r="B110" s="58">
        <f>+B109</f>
        <v>8774600</v>
      </c>
    </row>
    <row r="111" spans="1:2" x14ac:dyDescent="0.2">
      <c r="A111" s="30"/>
      <c r="B111" s="59">
        <v>0</v>
      </c>
    </row>
    <row r="112" spans="1:2" x14ac:dyDescent="0.2">
      <c r="A112" s="104" t="s">
        <v>50</v>
      </c>
      <c r="B112" s="59">
        <v>0</v>
      </c>
    </row>
    <row r="113" spans="1:2" x14ac:dyDescent="0.2">
      <c r="A113" s="23" t="s">
        <v>51</v>
      </c>
      <c r="B113" s="59">
        <v>1186342.79</v>
      </c>
    </row>
    <row r="114" spans="1:2" x14ac:dyDescent="0.2">
      <c r="A114" s="23" t="s">
        <v>140</v>
      </c>
      <c r="B114" s="59">
        <v>64500</v>
      </c>
    </row>
    <row r="115" spans="1:2" x14ac:dyDescent="0.2">
      <c r="A115" s="23" t="s">
        <v>92</v>
      </c>
      <c r="B115" s="59">
        <v>38850</v>
      </c>
    </row>
    <row r="116" spans="1:2" ht="17.25" customHeight="1" x14ac:dyDescent="0.2">
      <c r="A116" s="10" t="s">
        <v>17</v>
      </c>
      <c r="B116" s="58">
        <f>SUM(B113:B115)</f>
        <v>1289692.79</v>
      </c>
    </row>
    <row r="117" spans="1:2" x14ac:dyDescent="0.2">
      <c r="A117" s="19"/>
      <c r="B117" s="59">
        <v>0</v>
      </c>
    </row>
    <row r="118" spans="1:2" x14ac:dyDescent="0.2">
      <c r="A118" s="30" t="s">
        <v>52</v>
      </c>
      <c r="B118" s="59">
        <v>0</v>
      </c>
    </row>
    <row r="119" spans="1:2" x14ac:dyDescent="0.2">
      <c r="A119" s="19" t="s">
        <v>53</v>
      </c>
      <c r="B119" s="59">
        <v>24813594</v>
      </c>
    </row>
    <row r="120" spans="1:2" x14ac:dyDescent="0.2">
      <c r="A120" s="29" t="s">
        <v>17</v>
      </c>
      <c r="B120" s="58">
        <f>+B119</f>
        <v>24813594</v>
      </c>
    </row>
    <row r="121" spans="1:2" x14ac:dyDescent="0.2">
      <c r="A121" s="29"/>
      <c r="B121" s="58"/>
    </row>
    <row r="122" spans="1:2" x14ac:dyDescent="0.2">
      <c r="A122" s="29" t="s">
        <v>380</v>
      </c>
      <c r="B122" s="58"/>
    </row>
    <row r="123" spans="1:2" x14ac:dyDescent="0.2">
      <c r="A123" s="19" t="s">
        <v>53</v>
      </c>
      <c r="B123" s="59">
        <v>8526425</v>
      </c>
    </row>
    <row r="124" spans="1:2" x14ac:dyDescent="0.2">
      <c r="A124" s="10" t="s">
        <v>17</v>
      </c>
      <c r="B124" s="58">
        <f>SUM(B123:B123)</f>
        <v>8526425</v>
      </c>
    </row>
    <row r="125" spans="1:2" x14ac:dyDescent="0.2">
      <c r="A125" s="60"/>
      <c r="B125" s="59">
        <v>0</v>
      </c>
    </row>
    <row r="126" spans="1:2" x14ac:dyDescent="0.2">
      <c r="A126" s="60" t="s">
        <v>381</v>
      </c>
      <c r="B126" s="59"/>
    </row>
    <row r="127" spans="1:2" x14ac:dyDescent="0.2">
      <c r="A127" s="66" t="s">
        <v>53</v>
      </c>
      <c r="B127" s="59">
        <v>25478203</v>
      </c>
    </row>
    <row r="128" spans="1:2" x14ac:dyDescent="0.2">
      <c r="A128" s="60" t="s">
        <v>17</v>
      </c>
      <c r="B128" s="58">
        <f>SUM(B127:B127)</f>
        <v>25478203</v>
      </c>
    </row>
    <row r="129" spans="1:2" x14ac:dyDescent="0.2">
      <c r="A129" s="105"/>
      <c r="B129" s="59"/>
    </row>
    <row r="130" spans="1:2" x14ac:dyDescent="0.2">
      <c r="A130" s="32" t="s">
        <v>102</v>
      </c>
      <c r="B130" s="59">
        <v>0</v>
      </c>
    </row>
    <row r="131" spans="1:2" x14ac:dyDescent="0.2">
      <c r="A131" s="23" t="s">
        <v>229</v>
      </c>
      <c r="B131" s="59">
        <v>3442448</v>
      </c>
    </row>
    <row r="132" spans="1:2" x14ac:dyDescent="0.2">
      <c r="A132" s="23" t="s">
        <v>104</v>
      </c>
      <c r="B132" s="59">
        <v>9742</v>
      </c>
    </row>
    <row r="133" spans="1:2" x14ac:dyDescent="0.2">
      <c r="A133" s="23" t="s">
        <v>229</v>
      </c>
      <c r="B133" s="59">
        <v>4569</v>
      </c>
    </row>
    <row r="134" spans="1:2" x14ac:dyDescent="0.2">
      <c r="A134" s="33" t="s">
        <v>17</v>
      </c>
      <c r="B134" s="58">
        <f>SUM(B131:B133)</f>
        <v>3456759</v>
      </c>
    </row>
    <row r="135" spans="1:2" x14ac:dyDescent="0.2">
      <c r="A135" s="22"/>
      <c r="B135" s="59">
        <v>0</v>
      </c>
    </row>
    <row r="136" spans="1:2" x14ac:dyDescent="0.2">
      <c r="A136" s="33" t="s">
        <v>54</v>
      </c>
      <c r="B136" s="59">
        <v>0</v>
      </c>
    </row>
    <row r="137" spans="1:2" x14ac:dyDescent="0.2">
      <c r="A137" s="23" t="s">
        <v>30</v>
      </c>
      <c r="B137" s="59">
        <v>250205</v>
      </c>
    </row>
    <row r="138" spans="1:2" x14ac:dyDescent="0.2">
      <c r="A138" s="23" t="s">
        <v>30</v>
      </c>
      <c r="B138" s="59">
        <v>440410</v>
      </c>
    </row>
    <row r="139" spans="1:2" x14ac:dyDescent="0.2">
      <c r="A139" s="23" t="s">
        <v>30</v>
      </c>
      <c r="B139" s="59">
        <v>320000</v>
      </c>
    </row>
    <row r="140" spans="1:2" x14ac:dyDescent="0.2">
      <c r="A140" s="23" t="s">
        <v>137</v>
      </c>
      <c r="B140" s="59">
        <v>112083</v>
      </c>
    </row>
    <row r="141" spans="1:2" x14ac:dyDescent="0.2">
      <c r="A141" s="23" t="s">
        <v>30</v>
      </c>
      <c r="B141" s="59">
        <v>250205</v>
      </c>
    </row>
    <row r="142" spans="1:2" x14ac:dyDescent="0.2">
      <c r="A142" s="32" t="s">
        <v>17</v>
      </c>
      <c r="B142" s="58">
        <f>SUM(B137:B141)</f>
        <v>1372903</v>
      </c>
    </row>
    <row r="143" spans="1:2" x14ac:dyDescent="0.2">
      <c r="A143" s="31"/>
      <c r="B143" s="59">
        <v>0</v>
      </c>
    </row>
    <row r="144" spans="1:2" x14ac:dyDescent="0.2">
      <c r="A144" s="33" t="s">
        <v>56</v>
      </c>
      <c r="B144" s="59">
        <v>0</v>
      </c>
    </row>
    <row r="145" spans="1:2" x14ac:dyDescent="0.2">
      <c r="A145" s="97" t="s">
        <v>57</v>
      </c>
      <c r="B145" s="59">
        <v>2344000</v>
      </c>
    </row>
    <row r="146" spans="1:2" x14ac:dyDescent="0.2">
      <c r="A146" s="35" t="s">
        <v>17</v>
      </c>
      <c r="B146" s="58">
        <f>SUM(B145:B145)</f>
        <v>2344000</v>
      </c>
    </row>
    <row r="147" spans="1:2" x14ac:dyDescent="0.2">
      <c r="A147" s="36"/>
      <c r="B147" s="59"/>
    </row>
    <row r="148" spans="1:2" x14ac:dyDescent="0.2">
      <c r="A148" s="95"/>
      <c r="B148" s="58"/>
    </row>
    <row r="149" spans="1:2" x14ac:dyDescent="0.2">
      <c r="A149" s="99" t="s">
        <v>316</v>
      </c>
      <c r="B149" s="59">
        <v>0</v>
      </c>
    </row>
    <row r="150" spans="1:2" x14ac:dyDescent="0.2">
      <c r="A150" s="96" t="s">
        <v>49</v>
      </c>
      <c r="B150" s="59">
        <v>2299321</v>
      </c>
    </row>
    <row r="151" spans="1:2" x14ac:dyDescent="0.2">
      <c r="A151" s="96" t="s">
        <v>45</v>
      </c>
      <c r="B151" s="59">
        <v>671993</v>
      </c>
    </row>
    <row r="152" spans="1:2" x14ac:dyDescent="0.2">
      <c r="A152" s="96" t="s">
        <v>82</v>
      </c>
      <c r="B152" s="59">
        <v>1756000</v>
      </c>
    </row>
    <row r="153" spans="1:2" x14ac:dyDescent="0.2">
      <c r="A153" s="96" t="s">
        <v>382</v>
      </c>
      <c r="B153" s="59">
        <v>235000</v>
      </c>
    </row>
    <row r="154" spans="1:2" x14ac:dyDescent="0.2">
      <c r="A154" s="96" t="s">
        <v>323</v>
      </c>
      <c r="B154" s="59">
        <v>127596</v>
      </c>
    </row>
    <row r="155" spans="1:2" x14ac:dyDescent="0.2">
      <c r="A155" s="96" t="s">
        <v>383</v>
      </c>
      <c r="B155" s="59">
        <v>143909</v>
      </c>
    </row>
    <row r="156" spans="1:2" x14ac:dyDescent="0.2">
      <c r="A156" s="98" t="s">
        <v>17</v>
      </c>
      <c r="B156" s="58">
        <f>SUM(B150:B155)</f>
        <v>5233819</v>
      </c>
    </row>
    <row r="157" spans="1:2" x14ac:dyDescent="0.2">
      <c r="A157" s="99"/>
      <c r="B157" s="58"/>
    </row>
    <row r="158" spans="1:2" x14ac:dyDescent="0.2">
      <c r="A158" s="99" t="s">
        <v>387</v>
      </c>
      <c r="B158" s="58">
        <v>0</v>
      </c>
    </row>
    <row r="159" spans="1:2" x14ac:dyDescent="0.2">
      <c r="A159" s="96" t="s">
        <v>384</v>
      </c>
      <c r="B159" s="58">
        <v>638847</v>
      </c>
    </row>
    <row r="160" spans="1:2" x14ac:dyDescent="0.2">
      <c r="A160" s="96" t="s">
        <v>225</v>
      </c>
      <c r="B160" s="58">
        <v>4494302</v>
      </c>
    </row>
    <row r="161" spans="1:2" x14ac:dyDescent="0.2">
      <c r="A161" s="96" t="s">
        <v>385</v>
      </c>
      <c r="B161" s="58">
        <v>709111</v>
      </c>
    </row>
    <row r="162" spans="1:2" x14ac:dyDescent="0.2">
      <c r="A162" s="96" t="s">
        <v>298</v>
      </c>
      <c r="B162" s="58">
        <v>11649193</v>
      </c>
    </row>
    <row r="163" spans="1:2" x14ac:dyDescent="0.2">
      <c r="A163" s="96" t="s">
        <v>386</v>
      </c>
      <c r="B163" s="58">
        <v>1213737</v>
      </c>
    </row>
    <row r="164" spans="1:2" x14ac:dyDescent="0.2">
      <c r="A164" s="98" t="s">
        <v>17</v>
      </c>
      <c r="B164" s="58">
        <f>SUM(B159:B163)</f>
        <v>18705190</v>
      </c>
    </row>
    <row r="165" spans="1:2" x14ac:dyDescent="0.2">
      <c r="A165" s="36"/>
      <c r="B165" s="59">
        <v>0</v>
      </c>
    </row>
    <row r="166" spans="1:2" x14ac:dyDescent="0.2">
      <c r="A166" s="40" t="s">
        <v>389</v>
      </c>
      <c r="B166" s="59"/>
    </row>
    <row r="167" spans="1:2" x14ac:dyDescent="0.2">
      <c r="A167" s="96" t="s">
        <v>390</v>
      </c>
      <c r="B167" s="59">
        <v>1707251</v>
      </c>
    </row>
    <row r="168" spans="1:2" x14ac:dyDescent="0.2">
      <c r="A168" s="96" t="s">
        <v>391</v>
      </c>
      <c r="B168" s="59">
        <v>3355477</v>
      </c>
    </row>
    <row r="169" spans="1:2" x14ac:dyDescent="0.2">
      <c r="A169" s="96" t="s">
        <v>392</v>
      </c>
      <c r="B169" s="59">
        <v>3435448</v>
      </c>
    </row>
    <row r="170" spans="1:2" x14ac:dyDescent="0.2">
      <c r="A170" s="96" t="s">
        <v>393</v>
      </c>
      <c r="B170" s="59">
        <v>3377465</v>
      </c>
    </row>
    <row r="171" spans="1:2" x14ac:dyDescent="0.2">
      <c r="A171" s="40" t="s">
        <v>17</v>
      </c>
      <c r="B171" s="58">
        <f>SUM(B167:B170)</f>
        <v>11875641</v>
      </c>
    </row>
    <row r="172" spans="1:2" x14ac:dyDescent="0.2">
      <c r="A172" s="40"/>
      <c r="B172" s="58"/>
    </row>
    <row r="173" spans="1:2" x14ac:dyDescent="0.2">
      <c r="A173" s="40" t="s">
        <v>67</v>
      </c>
      <c r="B173" s="58"/>
    </row>
    <row r="174" spans="1:2" x14ac:dyDescent="0.2">
      <c r="A174" s="3" t="s">
        <v>271</v>
      </c>
      <c r="B174" s="58">
        <v>6030388</v>
      </c>
    </row>
    <row r="175" spans="1:2" x14ac:dyDescent="0.2">
      <c r="A175" s="40" t="s">
        <v>17</v>
      </c>
      <c r="B175" s="58">
        <f>SUM(B174:B174)</f>
        <v>6030388</v>
      </c>
    </row>
    <row r="176" spans="1:2" x14ac:dyDescent="0.2">
      <c r="A176" s="3"/>
      <c r="B176" s="59"/>
    </row>
    <row r="177" spans="1:2" x14ac:dyDescent="0.2">
      <c r="A177" s="35" t="s">
        <v>18</v>
      </c>
      <c r="B177" s="59"/>
    </row>
    <row r="178" spans="1:2" x14ac:dyDescent="0.2">
      <c r="A178" s="3" t="s">
        <v>365</v>
      </c>
      <c r="B178" s="59">
        <v>13550673</v>
      </c>
    </row>
    <row r="179" spans="1:2" x14ac:dyDescent="0.2">
      <c r="A179" s="3" t="s">
        <v>29</v>
      </c>
      <c r="B179" s="59">
        <v>5951625</v>
      </c>
    </row>
    <row r="180" spans="1:2" x14ac:dyDescent="0.2">
      <c r="A180" s="3" t="s">
        <v>20</v>
      </c>
      <c r="B180" s="59">
        <v>7930454</v>
      </c>
    </row>
    <row r="181" spans="1:2" x14ac:dyDescent="0.2">
      <c r="A181" s="3" t="s">
        <v>27</v>
      </c>
      <c r="B181" s="59">
        <v>859500</v>
      </c>
    </row>
    <row r="182" spans="1:2" x14ac:dyDescent="0.2">
      <c r="A182" s="3" t="s">
        <v>366</v>
      </c>
      <c r="B182" s="59">
        <v>13231656</v>
      </c>
    </row>
    <row r="183" spans="1:2" x14ac:dyDescent="0.2">
      <c r="A183" s="3" t="s">
        <v>367</v>
      </c>
      <c r="B183" s="59">
        <v>859500</v>
      </c>
    </row>
    <row r="184" spans="1:2" x14ac:dyDescent="0.2">
      <c r="A184" s="3" t="s">
        <v>365</v>
      </c>
      <c r="B184" s="59">
        <v>21190020</v>
      </c>
    </row>
    <row r="185" spans="1:2" x14ac:dyDescent="0.2">
      <c r="A185" s="3" t="s">
        <v>138</v>
      </c>
      <c r="B185" s="59">
        <v>260000</v>
      </c>
    </row>
    <row r="186" spans="1:2" x14ac:dyDescent="0.2">
      <c r="A186" s="3" t="s">
        <v>368</v>
      </c>
      <c r="B186" s="59">
        <v>1758977</v>
      </c>
    </row>
    <row r="187" spans="1:2" x14ac:dyDescent="0.2">
      <c r="A187" s="3" t="s">
        <v>369</v>
      </c>
      <c r="B187" s="59">
        <v>1047420</v>
      </c>
    </row>
    <row r="188" spans="1:2" x14ac:dyDescent="0.2">
      <c r="A188" s="3" t="s">
        <v>138</v>
      </c>
      <c r="B188" s="59">
        <v>403000</v>
      </c>
    </row>
    <row r="189" spans="1:2" x14ac:dyDescent="0.2">
      <c r="A189" s="3" t="s">
        <v>370</v>
      </c>
      <c r="B189" s="59">
        <v>2295428</v>
      </c>
    </row>
    <row r="190" spans="1:2" x14ac:dyDescent="0.2">
      <c r="A190" s="3" t="s">
        <v>119</v>
      </c>
      <c r="B190" s="59">
        <v>361900</v>
      </c>
    </row>
    <row r="191" spans="1:2" x14ac:dyDescent="0.2">
      <c r="A191" s="3" t="s">
        <v>88</v>
      </c>
      <c r="B191" s="59">
        <v>2114607</v>
      </c>
    </row>
    <row r="192" spans="1:2" x14ac:dyDescent="0.2">
      <c r="A192" s="3" t="s">
        <v>371</v>
      </c>
      <c r="B192" s="59">
        <v>525018</v>
      </c>
    </row>
    <row r="193" spans="1:4" x14ac:dyDescent="0.2">
      <c r="A193" s="3" t="s">
        <v>372</v>
      </c>
      <c r="B193" s="59">
        <v>1040270</v>
      </c>
    </row>
    <row r="194" spans="1:4" x14ac:dyDescent="0.2">
      <c r="A194" s="3" t="s">
        <v>28</v>
      </c>
      <c r="B194" s="59">
        <v>1210814</v>
      </c>
    </row>
    <row r="195" spans="1:4" x14ac:dyDescent="0.2">
      <c r="A195" s="3" t="s">
        <v>29</v>
      </c>
      <c r="B195" s="59">
        <v>6232929</v>
      </c>
    </row>
    <row r="196" spans="1:4" x14ac:dyDescent="0.2">
      <c r="A196" s="3" t="s">
        <v>22</v>
      </c>
      <c r="B196" s="59">
        <v>1499559</v>
      </c>
    </row>
    <row r="197" spans="1:4" x14ac:dyDescent="0.2">
      <c r="A197" s="3" t="s">
        <v>113</v>
      </c>
      <c r="B197" s="59">
        <v>498080</v>
      </c>
    </row>
    <row r="198" spans="1:4" x14ac:dyDescent="0.2">
      <c r="A198" s="3" t="s">
        <v>373</v>
      </c>
      <c r="B198" s="59">
        <v>3910726</v>
      </c>
      <c r="D198" s="101"/>
    </row>
    <row r="199" spans="1:4" x14ac:dyDescent="0.2">
      <c r="A199" s="3" t="s">
        <v>374</v>
      </c>
      <c r="B199" s="59">
        <v>6279997</v>
      </c>
      <c r="D199" s="106"/>
    </row>
    <row r="200" spans="1:4" x14ac:dyDescent="0.2">
      <c r="A200" s="40" t="s">
        <v>17</v>
      </c>
      <c r="B200" s="100">
        <f>SUM(B178:B199)</f>
        <v>93012153</v>
      </c>
    </row>
    <row r="201" spans="1:4" ht="30" x14ac:dyDescent="0.35">
      <c r="A201" s="44" t="s">
        <v>394</v>
      </c>
      <c r="B201" s="45">
        <f>+B45+B62+B79+B85+B90+B102+B106+B110+B116+B120+B124+B128+B134+B142+B146+B156+B164+B175+B200+B171+B66</f>
        <v>393961569.78999996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60"/>
  <sheetViews>
    <sheetView topLeftCell="A13" workbookViewId="0" xr3:uid="{65FA3815-DCC1-5481-872F-D2879ED395ED}">
      <selection activeCell="B141" sqref="B141"/>
    </sheetView>
  </sheetViews>
  <sheetFormatPr defaultColWidth="11.43359375" defaultRowHeight="15" x14ac:dyDescent="0.2"/>
  <cols>
    <col min="1" max="1" width="87.84375" style="18" customWidth="1"/>
    <col min="2" max="2" width="46.00390625" style="46" customWidth="1"/>
    <col min="3" max="3" width="11.43359375" style="1"/>
    <col min="4" max="4" width="23.80859375" style="1" customWidth="1"/>
    <col min="5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395</v>
      </c>
      <c r="B1" s="107"/>
    </row>
    <row r="2" spans="1:2" x14ac:dyDescent="0.2">
      <c r="A2" s="94" t="s">
        <v>0</v>
      </c>
      <c r="B2" s="2" t="s">
        <v>1</v>
      </c>
    </row>
    <row r="3" spans="1:2" x14ac:dyDescent="0.2">
      <c r="A3" s="40" t="s">
        <v>2</v>
      </c>
      <c r="B3" s="4"/>
    </row>
    <row r="4" spans="1:2" x14ac:dyDescent="0.2">
      <c r="A4" s="96" t="s">
        <v>115</v>
      </c>
      <c r="B4" s="59">
        <v>1236322</v>
      </c>
    </row>
    <row r="5" spans="1:2" x14ac:dyDescent="0.2">
      <c r="A5" s="96" t="s">
        <v>116</v>
      </c>
      <c r="B5" s="59">
        <v>1688334</v>
      </c>
    </row>
    <row r="6" spans="1:2" x14ac:dyDescent="0.2">
      <c r="A6" s="96" t="s">
        <v>73</v>
      </c>
      <c r="B6" s="59">
        <v>1236322</v>
      </c>
    </row>
    <row r="7" spans="1:2" x14ac:dyDescent="0.2">
      <c r="A7" s="96" t="s">
        <v>112</v>
      </c>
      <c r="B7" s="59">
        <v>298920</v>
      </c>
    </row>
    <row r="8" spans="1:2" x14ac:dyDescent="0.2">
      <c r="A8" s="96" t="s">
        <v>148</v>
      </c>
      <c r="B8" s="59">
        <v>1332000</v>
      </c>
    </row>
    <row r="9" spans="1:2" x14ac:dyDescent="0.2">
      <c r="A9" s="96" t="s">
        <v>129</v>
      </c>
      <c r="B9" s="59">
        <v>1865200</v>
      </c>
    </row>
    <row r="10" spans="1:2" x14ac:dyDescent="0.2">
      <c r="A10" s="96" t="s">
        <v>306</v>
      </c>
      <c r="B10" s="59">
        <v>1144900</v>
      </c>
    </row>
    <row r="11" spans="1:2" x14ac:dyDescent="0.2">
      <c r="A11" s="96" t="s">
        <v>117</v>
      </c>
      <c r="B11" s="59">
        <v>1405353</v>
      </c>
    </row>
    <row r="12" spans="1:2" x14ac:dyDescent="0.2">
      <c r="A12" s="96" t="s">
        <v>149</v>
      </c>
      <c r="B12" s="59">
        <v>681500</v>
      </c>
    </row>
    <row r="13" spans="1:2" x14ac:dyDescent="0.2">
      <c r="A13" s="96" t="s">
        <v>398</v>
      </c>
      <c r="B13" s="59">
        <v>799000</v>
      </c>
    </row>
    <row r="14" spans="1:2" x14ac:dyDescent="0.2">
      <c r="A14" s="96" t="s">
        <v>399</v>
      </c>
      <c r="B14" s="59">
        <v>1504000</v>
      </c>
    </row>
    <row r="15" spans="1:2" x14ac:dyDescent="0.2">
      <c r="A15" s="96" t="s">
        <v>400</v>
      </c>
      <c r="B15" s="59">
        <v>1504000</v>
      </c>
    </row>
    <row r="16" spans="1:2" x14ac:dyDescent="0.2">
      <c r="A16" s="96" t="s">
        <v>401</v>
      </c>
      <c r="B16" s="59">
        <v>1504000</v>
      </c>
    </row>
    <row r="17" spans="1:2" x14ac:dyDescent="0.2">
      <c r="A17" s="96" t="s">
        <v>147</v>
      </c>
      <c r="B17" s="59">
        <v>1504000</v>
      </c>
    </row>
    <row r="18" spans="1:2" x14ac:dyDescent="0.2">
      <c r="A18" s="96" t="s">
        <v>83</v>
      </c>
      <c r="B18" s="59">
        <v>2726000</v>
      </c>
    </row>
    <row r="19" spans="1:2" x14ac:dyDescent="0.2">
      <c r="A19" s="96" t="s">
        <v>75</v>
      </c>
      <c r="B19" s="59">
        <v>500000</v>
      </c>
    </row>
    <row r="20" spans="1:2" x14ac:dyDescent="0.2">
      <c r="A20" s="96" t="s">
        <v>198</v>
      </c>
      <c r="B20" s="59">
        <v>2225588</v>
      </c>
    </row>
    <row r="21" spans="1:2" x14ac:dyDescent="0.2">
      <c r="A21" s="96" t="s">
        <v>83</v>
      </c>
      <c r="B21" s="59">
        <v>705000</v>
      </c>
    </row>
    <row r="22" spans="1:2" x14ac:dyDescent="0.2">
      <c r="A22" s="96" t="s">
        <v>11</v>
      </c>
      <c r="B22" s="59">
        <v>752000</v>
      </c>
    </row>
    <row r="23" spans="1:2" x14ac:dyDescent="0.2">
      <c r="A23" s="96" t="s">
        <v>5</v>
      </c>
      <c r="B23" s="59">
        <v>517000</v>
      </c>
    </row>
    <row r="24" spans="1:2" x14ac:dyDescent="0.2">
      <c r="A24" s="96" t="s">
        <v>3</v>
      </c>
      <c r="B24" s="59">
        <v>594202</v>
      </c>
    </row>
    <row r="25" spans="1:2" x14ac:dyDescent="0.2">
      <c r="A25" s="96" t="s">
        <v>9</v>
      </c>
      <c r="B25" s="59">
        <v>799000</v>
      </c>
    </row>
    <row r="26" spans="1:2" x14ac:dyDescent="0.2">
      <c r="A26" s="96" t="s">
        <v>317</v>
      </c>
      <c r="B26" s="59">
        <v>658000</v>
      </c>
    </row>
    <row r="27" spans="1:2" x14ac:dyDescent="0.2">
      <c r="A27" s="96" t="s">
        <v>136</v>
      </c>
      <c r="B27" s="59">
        <v>705000</v>
      </c>
    </row>
    <row r="28" spans="1:2" x14ac:dyDescent="0.2">
      <c r="A28" s="96" t="s">
        <v>7</v>
      </c>
      <c r="B28" s="59">
        <v>869500</v>
      </c>
    </row>
    <row r="29" spans="1:2" x14ac:dyDescent="0.2">
      <c r="A29" s="96" t="s">
        <v>6</v>
      </c>
      <c r="B29" s="59">
        <v>869500</v>
      </c>
    </row>
    <row r="30" spans="1:2" x14ac:dyDescent="0.2">
      <c r="A30" s="96" t="s">
        <v>364</v>
      </c>
      <c r="B30" s="59">
        <v>611000</v>
      </c>
    </row>
    <row r="31" spans="1:2" x14ac:dyDescent="0.2">
      <c r="A31" s="96" t="s">
        <v>10</v>
      </c>
      <c r="B31" s="59">
        <v>940000</v>
      </c>
    </row>
    <row r="32" spans="1:2" x14ac:dyDescent="0.2">
      <c r="A32" s="96" t="s">
        <v>398</v>
      </c>
      <c r="B32" s="59">
        <v>799000</v>
      </c>
    </row>
    <row r="33" spans="1:2" x14ac:dyDescent="0.2">
      <c r="A33" s="96" t="s">
        <v>149</v>
      </c>
      <c r="B33" s="59">
        <v>681500</v>
      </c>
    </row>
    <row r="34" spans="1:2" x14ac:dyDescent="0.2">
      <c r="A34" s="96" t="s">
        <v>14</v>
      </c>
      <c r="B34" s="59">
        <v>2397000</v>
      </c>
    </row>
    <row r="35" spans="1:2" x14ac:dyDescent="0.2">
      <c r="A35" s="96" t="s">
        <v>402</v>
      </c>
      <c r="B35" s="59">
        <v>2499580</v>
      </c>
    </row>
    <row r="36" spans="1:2" x14ac:dyDescent="0.2">
      <c r="A36" s="96" t="s">
        <v>75</v>
      </c>
      <c r="B36" s="59">
        <v>134500</v>
      </c>
    </row>
    <row r="37" spans="1:2" x14ac:dyDescent="0.2">
      <c r="A37" s="96" t="s">
        <v>112</v>
      </c>
      <c r="B37" s="59">
        <v>2538000</v>
      </c>
    </row>
    <row r="38" spans="1:2" x14ac:dyDescent="0.2">
      <c r="A38" s="96" t="s">
        <v>235</v>
      </c>
      <c r="B38" s="59">
        <v>2162000</v>
      </c>
    </row>
    <row r="39" spans="1:2" x14ac:dyDescent="0.2">
      <c r="A39" s="96" t="s">
        <v>30</v>
      </c>
      <c r="B39" s="59">
        <v>630621</v>
      </c>
    </row>
    <row r="40" spans="1:2" x14ac:dyDescent="0.2">
      <c r="A40" s="96" t="s">
        <v>86</v>
      </c>
      <c r="B40" s="59">
        <v>2350000</v>
      </c>
    </row>
    <row r="41" spans="1:2" x14ac:dyDescent="0.2">
      <c r="A41" s="96" t="s">
        <v>13</v>
      </c>
      <c r="B41" s="59">
        <v>1128000</v>
      </c>
    </row>
    <row r="42" spans="1:2" x14ac:dyDescent="0.2">
      <c r="A42" s="64" t="s">
        <v>17</v>
      </c>
      <c r="B42" s="58">
        <f>SUM(B4:B41)</f>
        <v>46495842</v>
      </c>
    </row>
    <row r="43" spans="1:2" x14ac:dyDescent="0.2">
      <c r="A43" s="65"/>
      <c r="B43" s="59">
        <v>0</v>
      </c>
    </row>
    <row r="44" spans="1:2" x14ac:dyDescent="0.2">
      <c r="A44" s="102" t="s">
        <v>58</v>
      </c>
      <c r="B44" s="59">
        <v>0</v>
      </c>
    </row>
    <row r="45" spans="1:2" x14ac:dyDescent="0.2">
      <c r="A45" s="96" t="s">
        <v>127</v>
      </c>
      <c r="B45" s="59">
        <v>1674974</v>
      </c>
    </row>
    <row r="46" spans="1:2" x14ac:dyDescent="0.2">
      <c r="A46" s="96" t="s">
        <v>91</v>
      </c>
      <c r="B46" s="59">
        <v>1110780</v>
      </c>
    </row>
    <row r="47" spans="1:2" x14ac:dyDescent="0.2">
      <c r="A47" s="96" t="s">
        <v>403</v>
      </c>
      <c r="B47" s="59">
        <v>528092</v>
      </c>
    </row>
    <row r="48" spans="1:2" x14ac:dyDescent="0.2">
      <c r="A48" s="96" t="s">
        <v>62</v>
      </c>
      <c r="B48" s="59">
        <v>748428</v>
      </c>
    </row>
    <row r="49" spans="1:2" x14ac:dyDescent="0.2">
      <c r="A49" s="96" t="s">
        <v>62</v>
      </c>
      <c r="B49" s="59">
        <v>266302</v>
      </c>
    </row>
    <row r="50" spans="1:2" x14ac:dyDescent="0.2">
      <c r="A50" s="96" t="s">
        <v>91</v>
      </c>
      <c r="B50" s="59">
        <v>1842039</v>
      </c>
    </row>
    <row r="51" spans="1:2" x14ac:dyDescent="0.2">
      <c r="A51" s="96" t="s">
        <v>91</v>
      </c>
      <c r="B51" s="59">
        <v>627793</v>
      </c>
    </row>
    <row r="52" spans="1:2" x14ac:dyDescent="0.2">
      <c r="A52" s="96" t="s">
        <v>69</v>
      </c>
      <c r="B52" s="59">
        <v>100000</v>
      </c>
    </row>
    <row r="53" spans="1:2" x14ac:dyDescent="0.2">
      <c r="A53" s="96" t="s">
        <v>69</v>
      </c>
      <c r="B53" s="59">
        <v>633955</v>
      </c>
    </row>
    <row r="54" spans="1:2" x14ac:dyDescent="0.2">
      <c r="A54" s="96" t="s">
        <v>114</v>
      </c>
      <c r="B54" s="59">
        <v>1975679</v>
      </c>
    </row>
    <row r="55" spans="1:2" x14ac:dyDescent="0.2">
      <c r="A55" s="96" t="s">
        <v>69</v>
      </c>
      <c r="B55" s="59">
        <v>940000</v>
      </c>
    </row>
    <row r="56" spans="1:2" x14ac:dyDescent="0.2">
      <c r="A56" s="10" t="s">
        <v>17</v>
      </c>
      <c r="B56" s="58">
        <f>SUM(B45:B55)</f>
        <v>10448042</v>
      </c>
    </row>
    <row r="57" spans="1:2" x14ac:dyDescent="0.2">
      <c r="A57" s="10"/>
      <c r="B57" s="59">
        <v>0</v>
      </c>
    </row>
    <row r="58" spans="1:2" x14ac:dyDescent="0.2">
      <c r="A58" s="10" t="s">
        <v>248</v>
      </c>
      <c r="B58" s="59">
        <v>0</v>
      </c>
    </row>
    <row r="59" spans="1:2" x14ac:dyDescent="0.2">
      <c r="A59" s="66" t="s">
        <v>213</v>
      </c>
      <c r="B59" s="59">
        <v>1033014</v>
      </c>
    </row>
    <row r="60" spans="1:2" x14ac:dyDescent="0.2">
      <c r="A60" s="10" t="s">
        <v>17</v>
      </c>
      <c r="B60" s="58">
        <f>+B59</f>
        <v>1033014</v>
      </c>
    </row>
    <row r="61" spans="1:2" x14ac:dyDescent="0.2">
      <c r="A61" s="10"/>
      <c r="B61" s="59">
        <v>0</v>
      </c>
    </row>
    <row r="62" spans="1:2" x14ac:dyDescent="0.2">
      <c r="A62" s="40" t="s">
        <v>396</v>
      </c>
      <c r="B62" s="59">
        <v>0</v>
      </c>
    </row>
    <row r="63" spans="1:2" ht="16.5" customHeight="1" x14ac:dyDescent="0.2">
      <c r="A63" s="66" t="s">
        <v>76</v>
      </c>
      <c r="B63" s="59">
        <v>2666352</v>
      </c>
    </row>
    <row r="64" spans="1:2" ht="16.5" customHeight="1" x14ac:dyDescent="0.2">
      <c r="A64" s="66" t="s">
        <v>298</v>
      </c>
      <c r="B64" s="59">
        <v>28119742</v>
      </c>
    </row>
    <row r="65" spans="1:2" ht="16.5" customHeight="1" x14ac:dyDescent="0.2">
      <c r="A65" s="66" t="s">
        <v>397</v>
      </c>
      <c r="B65" s="59">
        <v>924741</v>
      </c>
    </row>
    <row r="66" spans="1:2" ht="16.5" customHeight="1" x14ac:dyDescent="0.2">
      <c r="A66" s="66" t="s">
        <v>225</v>
      </c>
      <c r="B66" s="59">
        <v>12163322</v>
      </c>
    </row>
    <row r="67" spans="1:2" ht="16.5" customHeight="1" x14ac:dyDescent="0.2">
      <c r="A67" s="66" t="s">
        <v>385</v>
      </c>
      <c r="B67" s="59">
        <v>634094</v>
      </c>
    </row>
    <row r="68" spans="1:2" x14ac:dyDescent="0.2">
      <c r="A68" s="10" t="s">
        <v>17</v>
      </c>
      <c r="B68" s="58">
        <f>SUM(B62:B67)</f>
        <v>44508251</v>
      </c>
    </row>
    <row r="69" spans="1:2" x14ac:dyDescent="0.2">
      <c r="A69" s="10"/>
      <c r="B69" s="59">
        <v>0</v>
      </c>
    </row>
    <row r="70" spans="1:2" x14ac:dyDescent="0.2">
      <c r="A70" s="103" t="s">
        <v>33</v>
      </c>
      <c r="B70" s="59">
        <v>0</v>
      </c>
    </row>
    <row r="71" spans="1:2" x14ac:dyDescent="0.2">
      <c r="A71" s="67" t="s">
        <v>34</v>
      </c>
      <c r="B71" s="59">
        <v>9046500</v>
      </c>
    </row>
    <row r="72" spans="1:2" x14ac:dyDescent="0.2">
      <c r="A72" s="13" t="s">
        <v>34</v>
      </c>
      <c r="B72" s="59">
        <v>22102500</v>
      </c>
    </row>
    <row r="73" spans="1:2" x14ac:dyDescent="0.2">
      <c r="A73" s="13" t="s">
        <v>34</v>
      </c>
      <c r="B73" s="59">
        <v>363600</v>
      </c>
    </row>
    <row r="74" spans="1:2" x14ac:dyDescent="0.2">
      <c r="A74" s="10" t="s">
        <v>17</v>
      </c>
      <c r="B74" s="58">
        <f>+B71+B72+B73</f>
        <v>31512600</v>
      </c>
    </row>
    <row r="75" spans="1:2" x14ac:dyDescent="0.2">
      <c r="A75" s="10"/>
      <c r="B75" s="59">
        <v>0</v>
      </c>
    </row>
    <row r="76" spans="1:2" x14ac:dyDescent="0.2">
      <c r="A76" s="10" t="s">
        <v>291</v>
      </c>
      <c r="B76" s="59">
        <v>0</v>
      </c>
    </row>
    <row r="77" spans="1:2" x14ac:dyDescent="0.2">
      <c r="A77" s="66" t="s">
        <v>405</v>
      </c>
      <c r="B77" s="59">
        <v>991111</v>
      </c>
    </row>
    <row r="78" spans="1:2" x14ac:dyDescent="0.2">
      <c r="A78" s="66" t="s">
        <v>144</v>
      </c>
      <c r="B78" s="59">
        <v>839384</v>
      </c>
    </row>
    <row r="79" spans="1:2" x14ac:dyDescent="0.2">
      <c r="A79" s="10" t="s">
        <v>17</v>
      </c>
      <c r="B79" s="58">
        <f>SUM(B77:B78)</f>
        <v>1830495</v>
      </c>
    </row>
    <row r="80" spans="1:2" x14ac:dyDescent="0.2">
      <c r="A80" s="19"/>
      <c r="B80" s="92">
        <v>0</v>
      </c>
    </row>
    <row r="81" spans="1:4" x14ac:dyDescent="0.2">
      <c r="A81" s="33" t="s">
        <v>35</v>
      </c>
      <c r="B81" s="59">
        <v>0</v>
      </c>
      <c r="C81" s="20"/>
      <c r="D81" s="50"/>
    </row>
    <row r="82" spans="1:4" x14ac:dyDescent="0.2">
      <c r="A82" s="66" t="s">
        <v>409</v>
      </c>
      <c r="B82" s="59">
        <v>1900260</v>
      </c>
      <c r="C82" s="20"/>
      <c r="D82" s="50"/>
    </row>
    <row r="83" spans="1:4" x14ac:dyDescent="0.2">
      <c r="A83" s="33" t="s">
        <v>17</v>
      </c>
      <c r="B83" s="58">
        <f>+B82</f>
        <v>1900260</v>
      </c>
      <c r="C83" s="20"/>
      <c r="D83" s="50"/>
    </row>
    <row r="84" spans="1:4" x14ac:dyDescent="0.2">
      <c r="A84" s="31"/>
      <c r="B84" s="59">
        <v>0</v>
      </c>
      <c r="C84" s="91"/>
      <c r="D84" s="91"/>
    </row>
    <row r="85" spans="1:4" x14ac:dyDescent="0.2">
      <c r="A85" s="10" t="s">
        <v>37</v>
      </c>
      <c r="B85" s="59">
        <v>0</v>
      </c>
    </row>
    <row r="86" spans="1:4" x14ac:dyDescent="0.2">
      <c r="A86" s="66" t="s">
        <v>205</v>
      </c>
      <c r="B86" s="59">
        <v>469409</v>
      </c>
    </row>
    <row r="87" spans="1:4" x14ac:dyDescent="0.2">
      <c r="A87" s="66" t="s">
        <v>38</v>
      </c>
      <c r="B87" s="59">
        <v>1771763</v>
      </c>
    </row>
    <row r="88" spans="1:4" x14ac:dyDescent="0.2">
      <c r="A88" s="102" t="s">
        <v>17</v>
      </c>
      <c r="B88" s="58">
        <f>SUM(B86:B87)</f>
        <v>2241172</v>
      </c>
    </row>
    <row r="89" spans="1:4" x14ac:dyDescent="0.2">
      <c r="A89" s="19"/>
      <c r="B89" s="59">
        <v>0</v>
      </c>
    </row>
    <row r="90" spans="1:4" x14ac:dyDescent="0.2">
      <c r="A90" s="40" t="s">
        <v>43</v>
      </c>
      <c r="B90" s="59">
        <v>0</v>
      </c>
    </row>
    <row r="91" spans="1:4" x14ac:dyDescent="0.2">
      <c r="A91" s="66" t="s">
        <v>43</v>
      </c>
      <c r="B91" s="59">
        <v>3399000</v>
      </c>
    </row>
    <row r="92" spans="1:4" x14ac:dyDescent="0.2">
      <c r="A92" s="32" t="s">
        <v>17</v>
      </c>
      <c r="B92" s="58">
        <f>+B91</f>
        <v>3399000</v>
      </c>
    </row>
    <row r="93" spans="1:4" x14ac:dyDescent="0.2">
      <c r="A93" s="22"/>
      <c r="B93" s="59">
        <v>0</v>
      </c>
    </row>
    <row r="94" spans="1:4" x14ac:dyDescent="0.2">
      <c r="A94" s="30" t="s">
        <v>44</v>
      </c>
      <c r="B94" s="59">
        <v>0</v>
      </c>
    </row>
    <row r="95" spans="1:4" x14ac:dyDescent="0.2">
      <c r="A95" s="23" t="s">
        <v>45</v>
      </c>
      <c r="B95" s="59">
        <v>8792300</v>
      </c>
    </row>
    <row r="96" spans="1:4" x14ac:dyDescent="0.2">
      <c r="A96" s="30" t="s">
        <v>17</v>
      </c>
      <c r="B96" s="58">
        <f>+B95</f>
        <v>8792300</v>
      </c>
    </row>
    <row r="97" spans="1:2" x14ac:dyDescent="0.2">
      <c r="A97" s="30"/>
      <c r="B97" s="59">
        <v>0</v>
      </c>
    </row>
    <row r="98" spans="1:2" x14ac:dyDescent="0.2">
      <c r="A98" s="104" t="s">
        <v>50</v>
      </c>
      <c r="B98" s="59">
        <v>0</v>
      </c>
    </row>
    <row r="99" spans="1:2" x14ac:dyDescent="0.2">
      <c r="A99" s="19" t="s">
        <v>51</v>
      </c>
      <c r="B99" s="59">
        <v>756333.9</v>
      </c>
    </row>
    <row r="100" spans="1:2" ht="17.25" customHeight="1" x14ac:dyDescent="0.2">
      <c r="A100" s="10" t="s">
        <v>17</v>
      </c>
      <c r="B100" s="58">
        <f>SUM(B99:B99)</f>
        <v>756333.9</v>
      </c>
    </row>
    <row r="101" spans="1:2" x14ac:dyDescent="0.2">
      <c r="A101" s="19"/>
      <c r="B101" s="59">
        <v>0</v>
      </c>
    </row>
    <row r="102" spans="1:2" x14ac:dyDescent="0.2">
      <c r="A102" s="30" t="s">
        <v>52</v>
      </c>
      <c r="B102" s="59">
        <v>0</v>
      </c>
    </row>
    <row r="103" spans="1:2" x14ac:dyDescent="0.2">
      <c r="A103" s="19" t="s">
        <v>53</v>
      </c>
      <c r="B103" s="59">
        <v>24637634</v>
      </c>
    </row>
    <row r="104" spans="1:2" x14ac:dyDescent="0.2">
      <c r="A104" s="29" t="s">
        <v>17</v>
      </c>
      <c r="B104" s="58">
        <f>+B103</f>
        <v>24637634</v>
      </c>
    </row>
    <row r="105" spans="1:2" x14ac:dyDescent="0.2">
      <c r="A105" s="29"/>
      <c r="B105" s="58"/>
    </row>
    <row r="106" spans="1:2" x14ac:dyDescent="0.2">
      <c r="A106" s="29" t="s">
        <v>407</v>
      </c>
      <c r="B106" s="58"/>
    </row>
    <row r="107" spans="1:2" x14ac:dyDescent="0.2">
      <c r="A107" s="19" t="s">
        <v>408</v>
      </c>
      <c r="B107" s="59">
        <v>3746724</v>
      </c>
    </row>
    <row r="108" spans="1:2" x14ac:dyDescent="0.2">
      <c r="A108" s="10" t="s">
        <v>17</v>
      </c>
      <c r="B108" s="58">
        <f>SUM(B107:B107)</f>
        <v>3746724</v>
      </c>
    </row>
    <row r="109" spans="1:2" x14ac:dyDescent="0.2">
      <c r="A109" s="60"/>
      <c r="B109" s="59">
        <v>0</v>
      </c>
    </row>
    <row r="110" spans="1:2" x14ac:dyDescent="0.2">
      <c r="A110" s="22"/>
      <c r="B110" s="59">
        <v>0</v>
      </c>
    </row>
    <row r="111" spans="1:2" x14ac:dyDescent="0.2">
      <c r="A111" s="33" t="s">
        <v>54</v>
      </c>
      <c r="B111" s="59">
        <v>0</v>
      </c>
    </row>
    <row r="112" spans="1:2" x14ac:dyDescent="0.2">
      <c r="A112" s="23" t="s">
        <v>30</v>
      </c>
      <c r="B112" s="59">
        <v>190207</v>
      </c>
    </row>
    <row r="113" spans="1:2" x14ac:dyDescent="0.2">
      <c r="A113" s="23" t="s">
        <v>30</v>
      </c>
      <c r="B113" s="59">
        <v>250205</v>
      </c>
    </row>
    <row r="114" spans="1:2" x14ac:dyDescent="0.2">
      <c r="A114" s="32" t="s">
        <v>17</v>
      </c>
      <c r="B114" s="58">
        <f>SUM(B112:B113)</f>
        <v>440412</v>
      </c>
    </row>
    <row r="115" spans="1:2" x14ac:dyDescent="0.2">
      <c r="A115" s="31"/>
      <c r="B115" s="59">
        <v>0</v>
      </c>
    </row>
    <row r="116" spans="1:2" x14ac:dyDescent="0.2">
      <c r="A116" s="33" t="s">
        <v>56</v>
      </c>
      <c r="B116" s="59">
        <v>0</v>
      </c>
    </row>
    <row r="117" spans="1:2" x14ac:dyDescent="0.2">
      <c r="A117" s="97" t="s">
        <v>57</v>
      </c>
      <c r="B117" s="59">
        <v>2344000</v>
      </c>
    </row>
    <row r="118" spans="1:2" x14ac:dyDescent="0.2">
      <c r="A118" s="97" t="s">
        <v>57</v>
      </c>
      <c r="B118" s="59">
        <v>2344000</v>
      </c>
    </row>
    <row r="119" spans="1:2" x14ac:dyDescent="0.2">
      <c r="A119" s="35" t="s">
        <v>17</v>
      </c>
      <c r="B119" s="58">
        <f>SUM(B117:B118)</f>
        <v>4688000</v>
      </c>
    </row>
    <row r="120" spans="1:2" x14ac:dyDescent="0.2">
      <c r="A120" s="36"/>
      <c r="B120" s="59"/>
    </row>
    <row r="121" spans="1:2" x14ac:dyDescent="0.2">
      <c r="A121" s="95"/>
      <c r="B121" s="58"/>
    </row>
    <row r="122" spans="1:2" x14ac:dyDescent="0.2">
      <c r="A122" s="99" t="s">
        <v>316</v>
      </c>
      <c r="B122" s="59">
        <v>0</v>
      </c>
    </row>
    <row r="123" spans="1:2" x14ac:dyDescent="0.2">
      <c r="A123" s="97" t="s">
        <v>82</v>
      </c>
      <c r="B123" s="59">
        <v>1790000</v>
      </c>
    </row>
    <row r="124" spans="1:2" x14ac:dyDescent="0.2">
      <c r="A124" s="97" t="s">
        <v>45</v>
      </c>
      <c r="B124" s="59">
        <v>671993</v>
      </c>
    </row>
    <row r="125" spans="1:2" x14ac:dyDescent="0.2">
      <c r="A125" s="97" t="s">
        <v>49</v>
      </c>
      <c r="B125" s="59">
        <v>2304321</v>
      </c>
    </row>
    <row r="126" spans="1:2" x14ac:dyDescent="0.2">
      <c r="A126" s="97" t="s">
        <v>382</v>
      </c>
      <c r="B126" s="59">
        <v>215000</v>
      </c>
    </row>
    <row r="127" spans="1:2" x14ac:dyDescent="0.2">
      <c r="A127" s="97" t="s">
        <v>45</v>
      </c>
      <c r="B127" s="59">
        <v>671993</v>
      </c>
    </row>
    <row r="128" spans="1:2" x14ac:dyDescent="0.2">
      <c r="A128" s="97" t="s">
        <v>70</v>
      </c>
      <c r="B128" s="59">
        <v>215000</v>
      </c>
    </row>
    <row r="129" spans="1:2" x14ac:dyDescent="0.2">
      <c r="A129" s="97" t="s">
        <v>406</v>
      </c>
      <c r="B129" s="59">
        <v>106114</v>
      </c>
    </row>
    <row r="130" spans="1:2" x14ac:dyDescent="0.2">
      <c r="A130" s="97" t="s">
        <v>323</v>
      </c>
      <c r="B130" s="59">
        <v>127596</v>
      </c>
    </row>
    <row r="131" spans="1:2" x14ac:dyDescent="0.2">
      <c r="A131" s="97" t="s">
        <v>49</v>
      </c>
      <c r="B131" s="59">
        <v>2519990</v>
      </c>
    </row>
    <row r="132" spans="1:2" x14ac:dyDescent="0.2">
      <c r="A132" s="98" t="s">
        <v>17</v>
      </c>
      <c r="B132" s="58">
        <f>SUM(B123:B131)</f>
        <v>8622007</v>
      </c>
    </row>
    <row r="133" spans="1:2" x14ac:dyDescent="0.2">
      <c r="A133" s="99"/>
      <c r="B133" s="58"/>
    </row>
    <row r="134" spans="1:2" x14ac:dyDescent="0.2">
      <c r="A134" s="99" t="s">
        <v>346</v>
      </c>
      <c r="B134" s="58">
        <v>0</v>
      </c>
    </row>
    <row r="135" spans="1:2" x14ac:dyDescent="0.2">
      <c r="A135" s="96" t="s">
        <v>137</v>
      </c>
      <c r="B135" s="58">
        <v>692842</v>
      </c>
    </row>
    <row r="136" spans="1:2" x14ac:dyDescent="0.2">
      <c r="A136" s="96" t="s">
        <v>36</v>
      </c>
      <c r="B136" s="58">
        <v>2267420</v>
      </c>
    </row>
    <row r="137" spans="1:2" x14ac:dyDescent="0.2">
      <c r="A137" s="98" t="s">
        <v>17</v>
      </c>
      <c r="B137" s="58">
        <f>SUM(B135:B136)</f>
        <v>2960262</v>
      </c>
    </row>
    <row r="138" spans="1:2" x14ac:dyDescent="0.2">
      <c r="A138" s="36"/>
      <c r="B138" s="59">
        <v>0</v>
      </c>
    </row>
    <row r="139" spans="1:2" x14ac:dyDescent="0.2">
      <c r="A139" s="40"/>
      <c r="B139" s="58"/>
    </row>
    <row r="140" spans="1:2" x14ac:dyDescent="0.2">
      <c r="A140" s="40" t="s">
        <v>67</v>
      </c>
      <c r="B140" s="58"/>
    </row>
    <row r="141" spans="1:2" x14ac:dyDescent="0.2">
      <c r="A141" s="3" t="s">
        <v>271</v>
      </c>
      <c r="B141" s="59">
        <v>8404601</v>
      </c>
    </row>
    <row r="142" spans="1:2" x14ac:dyDescent="0.2">
      <c r="A142" s="40" t="s">
        <v>17</v>
      </c>
      <c r="B142" s="58">
        <f>SUM(B141:B141)</f>
        <v>8404601</v>
      </c>
    </row>
    <row r="143" spans="1:2" x14ac:dyDescent="0.2">
      <c r="A143" s="3"/>
      <c r="B143" s="59"/>
    </row>
    <row r="144" spans="1:2" x14ac:dyDescent="0.2">
      <c r="A144" s="35" t="s">
        <v>18</v>
      </c>
      <c r="B144" s="59"/>
    </row>
    <row r="145" spans="1:2" x14ac:dyDescent="0.2">
      <c r="A145" s="3" t="s">
        <v>365</v>
      </c>
      <c r="B145" s="59">
        <v>7006265</v>
      </c>
    </row>
    <row r="146" spans="1:2" x14ac:dyDescent="0.2">
      <c r="A146" s="3" t="s">
        <v>23</v>
      </c>
      <c r="B146" s="59">
        <v>1444906</v>
      </c>
    </row>
    <row r="147" spans="1:2" x14ac:dyDescent="0.2">
      <c r="A147" s="3" t="s">
        <v>25</v>
      </c>
      <c r="B147" s="59">
        <v>4213237</v>
      </c>
    </row>
    <row r="148" spans="1:2" x14ac:dyDescent="0.2">
      <c r="A148" s="3" t="s">
        <v>80</v>
      </c>
      <c r="B148" s="59">
        <v>860000</v>
      </c>
    </row>
    <row r="149" spans="1:2" x14ac:dyDescent="0.2">
      <c r="A149" s="3" t="s">
        <v>20</v>
      </c>
      <c r="B149" s="59">
        <v>14856191</v>
      </c>
    </row>
    <row r="150" spans="1:2" x14ac:dyDescent="0.2">
      <c r="A150" s="3" t="s">
        <v>28</v>
      </c>
      <c r="B150" s="59">
        <v>3800175</v>
      </c>
    </row>
    <row r="151" spans="1:2" x14ac:dyDescent="0.2">
      <c r="A151" s="3" t="s">
        <v>79</v>
      </c>
      <c r="B151" s="59">
        <v>2182998</v>
      </c>
    </row>
    <row r="152" spans="1:2" x14ac:dyDescent="0.2">
      <c r="A152" s="3" t="s">
        <v>88</v>
      </c>
      <c r="B152" s="59">
        <v>1622269</v>
      </c>
    </row>
    <row r="153" spans="1:2" x14ac:dyDescent="0.2">
      <c r="A153" s="3" t="s">
        <v>142</v>
      </c>
      <c r="B153" s="59">
        <v>542863</v>
      </c>
    </row>
    <row r="154" spans="1:2" x14ac:dyDescent="0.2">
      <c r="A154" s="3" t="s">
        <v>404</v>
      </c>
      <c r="B154" s="59">
        <v>2025000</v>
      </c>
    </row>
    <row r="155" spans="1:2" x14ac:dyDescent="0.2">
      <c r="A155" s="3" t="s">
        <v>28</v>
      </c>
      <c r="B155" s="59">
        <v>844400</v>
      </c>
    </row>
    <row r="156" spans="1:2" x14ac:dyDescent="0.2">
      <c r="A156" s="3" t="s">
        <v>288</v>
      </c>
      <c r="B156" s="59">
        <v>550103</v>
      </c>
    </row>
    <row r="157" spans="1:2" x14ac:dyDescent="0.2">
      <c r="A157" s="3" t="s">
        <v>29</v>
      </c>
      <c r="B157" s="59">
        <v>2132864</v>
      </c>
    </row>
    <row r="158" spans="1:2" x14ac:dyDescent="0.2">
      <c r="A158" s="3" t="s">
        <v>19</v>
      </c>
      <c r="B158" s="59">
        <v>10083308</v>
      </c>
    </row>
    <row r="159" spans="1:2" x14ac:dyDescent="0.2">
      <c r="A159" s="40" t="s">
        <v>17</v>
      </c>
      <c r="B159" s="100">
        <f>SUM(B145:B158)</f>
        <v>52164579</v>
      </c>
    </row>
    <row r="160" spans="1:2" ht="30" x14ac:dyDescent="0.35">
      <c r="A160" s="44" t="s">
        <v>394</v>
      </c>
      <c r="B160" s="45">
        <f>+B42+B56+B60+B68+B74+B79+B83+B88+B92+B96+B100+B104+B108+B114+B119+B132+B137+B142+B159</f>
        <v>258581528.90000001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07"/>
  <sheetViews>
    <sheetView tabSelected="1" topLeftCell="A181" workbookViewId="0" xr3:uid="{FF0BDA26-1AD6-5648-BD9A-E01AA4DDCA7C}">
      <selection activeCell="A120" sqref="A120:XFD121"/>
    </sheetView>
  </sheetViews>
  <sheetFormatPr defaultColWidth="11.43359375" defaultRowHeight="15" x14ac:dyDescent="0.2"/>
  <cols>
    <col min="1" max="1" width="79.234375" style="18" customWidth="1"/>
    <col min="2" max="2" width="46.00390625" style="46" customWidth="1"/>
    <col min="3" max="3" width="11.43359375" style="1"/>
    <col min="4" max="4" width="23.80859375" style="1" customWidth="1"/>
    <col min="5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410</v>
      </c>
      <c r="B1" s="107"/>
    </row>
    <row r="2" spans="1:2" x14ac:dyDescent="0.2">
      <c r="A2" s="94" t="s">
        <v>0</v>
      </c>
      <c r="B2" s="2" t="s">
        <v>1</v>
      </c>
    </row>
    <row r="3" spans="1:2" x14ac:dyDescent="0.2">
      <c r="A3" s="40" t="s">
        <v>2</v>
      </c>
      <c r="B3" s="4"/>
    </row>
    <row r="4" spans="1:2" x14ac:dyDescent="0.2">
      <c r="A4" s="66" t="s">
        <v>411</v>
      </c>
      <c r="B4" s="59">
        <v>1504000</v>
      </c>
    </row>
    <row r="5" spans="1:2" x14ac:dyDescent="0.2">
      <c r="A5" s="66" t="s">
        <v>83</v>
      </c>
      <c r="B5" s="59">
        <v>2726000</v>
      </c>
    </row>
    <row r="6" spans="1:2" x14ac:dyDescent="0.2">
      <c r="A6" s="66" t="s">
        <v>400</v>
      </c>
      <c r="B6" s="59">
        <v>1504000</v>
      </c>
    </row>
    <row r="7" spans="1:2" x14ac:dyDescent="0.2">
      <c r="A7" s="66" t="s">
        <v>412</v>
      </c>
      <c r="B7" s="59">
        <v>1504000</v>
      </c>
    </row>
    <row r="8" spans="1:2" x14ac:dyDescent="0.2">
      <c r="A8" s="66" t="s">
        <v>413</v>
      </c>
      <c r="B8" s="59">
        <v>1504000</v>
      </c>
    </row>
    <row r="9" spans="1:2" x14ac:dyDescent="0.2">
      <c r="A9" s="66" t="s">
        <v>304</v>
      </c>
      <c r="B9" s="59">
        <v>2162000</v>
      </c>
    </row>
    <row r="10" spans="1:2" x14ac:dyDescent="0.2">
      <c r="A10" s="66" t="s">
        <v>255</v>
      </c>
      <c r="B10" s="59">
        <v>2538000</v>
      </c>
    </row>
    <row r="11" spans="1:2" x14ac:dyDescent="0.2">
      <c r="A11" s="66" t="s">
        <v>414</v>
      </c>
      <c r="B11" s="59">
        <v>1880000</v>
      </c>
    </row>
    <row r="12" spans="1:2" x14ac:dyDescent="0.2">
      <c r="A12" s="66" t="s">
        <v>11</v>
      </c>
      <c r="B12" s="59">
        <v>752000</v>
      </c>
    </row>
    <row r="13" spans="1:2" x14ac:dyDescent="0.2">
      <c r="A13" s="66" t="s">
        <v>9</v>
      </c>
      <c r="B13" s="59">
        <v>799000</v>
      </c>
    </row>
    <row r="14" spans="1:2" x14ac:dyDescent="0.2">
      <c r="A14" s="66" t="s">
        <v>317</v>
      </c>
      <c r="B14" s="59">
        <v>658000</v>
      </c>
    </row>
    <row r="15" spans="1:2" x14ac:dyDescent="0.2">
      <c r="A15" s="66" t="s">
        <v>136</v>
      </c>
      <c r="B15" s="59">
        <v>705000</v>
      </c>
    </row>
    <row r="16" spans="1:2" x14ac:dyDescent="0.2">
      <c r="A16" s="66" t="s">
        <v>7</v>
      </c>
      <c r="B16" s="59">
        <v>869500</v>
      </c>
    </row>
    <row r="17" spans="1:2" x14ac:dyDescent="0.2">
      <c r="A17" s="66" t="s">
        <v>6</v>
      </c>
      <c r="B17" s="59">
        <v>869500</v>
      </c>
    </row>
    <row r="18" spans="1:2" x14ac:dyDescent="0.2">
      <c r="A18" s="66" t="s">
        <v>5</v>
      </c>
      <c r="B18" s="59">
        <v>517000</v>
      </c>
    </row>
    <row r="19" spans="1:2" x14ac:dyDescent="0.2">
      <c r="A19" s="66" t="s">
        <v>10</v>
      </c>
      <c r="B19" s="59">
        <v>940000</v>
      </c>
    </row>
    <row r="20" spans="1:2" x14ac:dyDescent="0.2">
      <c r="A20" s="66" t="s">
        <v>3</v>
      </c>
      <c r="B20" s="59">
        <v>594202</v>
      </c>
    </row>
    <row r="21" spans="1:2" x14ac:dyDescent="0.2">
      <c r="A21" s="66" t="s">
        <v>83</v>
      </c>
      <c r="B21" s="59">
        <v>705000</v>
      </c>
    </row>
    <row r="22" spans="1:2" x14ac:dyDescent="0.2">
      <c r="A22" s="66" t="s">
        <v>364</v>
      </c>
      <c r="B22" s="59">
        <v>611000</v>
      </c>
    </row>
    <row r="23" spans="1:2" x14ac:dyDescent="0.2">
      <c r="A23" s="66" t="s">
        <v>398</v>
      </c>
      <c r="B23" s="59">
        <v>799000</v>
      </c>
    </row>
    <row r="24" spans="1:2" x14ac:dyDescent="0.2">
      <c r="A24" s="66" t="s">
        <v>149</v>
      </c>
      <c r="B24" s="59">
        <v>681500</v>
      </c>
    </row>
    <row r="25" spans="1:2" x14ac:dyDescent="0.2">
      <c r="A25" s="66" t="s">
        <v>415</v>
      </c>
      <c r="B25" s="59">
        <v>564000</v>
      </c>
    </row>
    <row r="26" spans="1:2" x14ac:dyDescent="0.2">
      <c r="A26" s="66" t="s">
        <v>73</v>
      </c>
      <c r="B26" s="59">
        <v>741793</v>
      </c>
    </row>
    <row r="27" spans="1:2" x14ac:dyDescent="0.2">
      <c r="A27" s="66" t="s">
        <v>416</v>
      </c>
      <c r="B27" s="59">
        <v>676800</v>
      </c>
    </row>
    <row r="28" spans="1:2" x14ac:dyDescent="0.2">
      <c r="A28" s="66" t="s">
        <v>116</v>
      </c>
      <c r="B28" s="59">
        <v>1013000</v>
      </c>
    </row>
    <row r="29" spans="1:2" x14ac:dyDescent="0.2">
      <c r="A29" s="66" t="s">
        <v>129</v>
      </c>
      <c r="B29" s="59">
        <v>1405300</v>
      </c>
    </row>
    <row r="30" spans="1:2" x14ac:dyDescent="0.2">
      <c r="A30" s="66" t="s">
        <v>362</v>
      </c>
      <c r="B30" s="59">
        <v>830371</v>
      </c>
    </row>
    <row r="31" spans="1:2" x14ac:dyDescent="0.2">
      <c r="A31" s="66" t="s">
        <v>127</v>
      </c>
      <c r="B31" s="59">
        <v>1231524</v>
      </c>
    </row>
    <row r="32" spans="1:2" x14ac:dyDescent="0.2">
      <c r="A32" s="66" t="s">
        <v>127</v>
      </c>
      <c r="B32" s="59">
        <v>300800</v>
      </c>
    </row>
    <row r="33" spans="1:2" x14ac:dyDescent="0.2">
      <c r="A33" s="66" t="s">
        <v>148</v>
      </c>
      <c r="B33" s="59">
        <v>789600</v>
      </c>
    </row>
    <row r="34" spans="1:2" x14ac:dyDescent="0.2">
      <c r="A34" s="66" t="s">
        <v>115</v>
      </c>
      <c r="B34" s="59">
        <v>741793</v>
      </c>
    </row>
    <row r="35" spans="1:2" x14ac:dyDescent="0.2">
      <c r="A35" s="66" t="s">
        <v>417</v>
      </c>
      <c r="B35" s="59">
        <v>2538000</v>
      </c>
    </row>
    <row r="36" spans="1:2" x14ac:dyDescent="0.2">
      <c r="A36" s="66" t="s">
        <v>11</v>
      </c>
      <c r="B36" s="59">
        <v>752000</v>
      </c>
    </row>
    <row r="37" spans="1:2" x14ac:dyDescent="0.2">
      <c r="A37" s="66" t="s">
        <v>9</v>
      </c>
      <c r="B37" s="59">
        <v>799000</v>
      </c>
    </row>
    <row r="38" spans="1:2" x14ac:dyDescent="0.2">
      <c r="A38" s="66" t="s">
        <v>317</v>
      </c>
      <c r="B38" s="59">
        <v>658000</v>
      </c>
    </row>
    <row r="39" spans="1:2" x14ac:dyDescent="0.2">
      <c r="A39" s="66" t="s">
        <v>136</v>
      </c>
      <c r="B39" s="59">
        <v>705000</v>
      </c>
    </row>
    <row r="40" spans="1:2" x14ac:dyDescent="0.2">
      <c r="A40" s="66" t="s">
        <v>7</v>
      </c>
      <c r="B40" s="59">
        <v>869500</v>
      </c>
    </row>
    <row r="41" spans="1:2" x14ac:dyDescent="0.2">
      <c r="A41" s="66" t="s">
        <v>6</v>
      </c>
      <c r="B41" s="59">
        <v>869500</v>
      </c>
    </row>
    <row r="42" spans="1:2" x14ac:dyDescent="0.2">
      <c r="A42" s="66" t="s">
        <v>5</v>
      </c>
      <c r="B42" s="59">
        <v>517000</v>
      </c>
    </row>
    <row r="43" spans="1:2" x14ac:dyDescent="0.2">
      <c r="A43" s="66" t="s">
        <v>10</v>
      </c>
      <c r="B43" s="59">
        <v>940000</v>
      </c>
    </row>
    <row r="44" spans="1:2" x14ac:dyDescent="0.2">
      <c r="A44" s="66" t="s">
        <v>3</v>
      </c>
      <c r="B44" s="59">
        <v>594202</v>
      </c>
    </row>
    <row r="45" spans="1:2" x14ac:dyDescent="0.2">
      <c r="A45" s="66" t="s">
        <v>83</v>
      </c>
      <c r="B45" s="59">
        <v>705000</v>
      </c>
    </row>
    <row r="46" spans="1:2" x14ac:dyDescent="0.2">
      <c r="A46" s="66" t="s">
        <v>364</v>
      </c>
      <c r="B46" s="59">
        <v>611000</v>
      </c>
    </row>
    <row r="47" spans="1:2" x14ac:dyDescent="0.2">
      <c r="A47" s="66" t="s">
        <v>398</v>
      </c>
      <c r="B47" s="59">
        <v>799000</v>
      </c>
    </row>
    <row r="48" spans="1:2" x14ac:dyDescent="0.2">
      <c r="A48" s="66" t="s">
        <v>149</v>
      </c>
      <c r="B48" s="59">
        <v>681500</v>
      </c>
    </row>
    <row r="49" spans="1:2" x14ac:dyDescent="0.2">
      <c r="A49" s="66" t="s">
        <v>415</v>
      </c>
      <c r="B49" s="59">
        <v>564000</v>
      </c>
    </row>
    <row r="50" spans="1:2" x14ac:dyDescent="0.2">
      <c r="A50" s="66" t="s">
        <v>255</v>
      </c>
      <c r="B50" s="59">
        <v>298920</v>
      </c>
    </row>
    <row r="51" spans="1:2" x14ac:dyDescent="0.2">
      <c r="A51" s="66" t="s">
        <v>362</v>
      </c>
      <c r="B51" s="59">
        <v>691978</v>
      </c>
    </row>
    <row r="52" spans="1:2" x14ac:dyDescent="0.2">
      <c r="A52" s="66" t="s">
        <v>115</v>
      </c>
      <c r="B52" s="59">
        <v>618161</v>
      </c>
    </row>
    <row r="53" spans="1:2" x14ac:dyDescent="0.2">
      <c r="A53" s="66" t="s">
        <v>148</v>
      </c>
      <c r="B53" s="59">
        <v>658000</v>
      </c>
    </row>
    <row r="54" spans="1:2" x14ac:dyDescent="0.2">
      <c r="A54" s="66" t="s">
        <v>12</v>
      </c>
      <c r="B54" s="59">
        <v>2499580</v>
      </c>
    </row>
    <row r="55" spans="1:2" x14ac:dyDescent="0.2">
      <c r="A55" s="66" t="s">
        <v>86</v>
      </c>
      <c r="B55" s="59">
        <v>2350000</v>
      </c>
    </row>
    <row r="56" spans="1:2" x14ac:dyDescent="0.2">
      <c r="A56" s="66" t="s">
        <v>73</v>
      </c>
      <c r="B56" s="59">
        <v>618161</v>
      </c>
    </row>
    <row r="57" spans="1:2" x14ac:dyDescent="0.2">
      <c r="A57" s="66" t="s">
        <v>116</v>
      </c>
      <c r="B57" s="59">
        <v>844166</v>
      </c>
    </row>
    <row r="58" spans="1:2" x14ac:dyDescent="0.2">
      <c r="A58" s="66" t="s">
        <v>129</v>
      </c>
      <c r="B58" s="59">
        <v>916500</v>
      </c>
    </row>
    <row r="59" spans="1:2" x14ac:dyDescent="0.2">
      <c r="A59" s="66" t="s">
        <v>418</v>
      </c>
      <c r="B59" s="59">
        <v>564000</v>
      </c>
    </row>
    <row r="60" spans="1:2" x14ac:dyDescent="0.2">
      <c r="A60" s="66" t="s">
        <v>16</v>
      </c>
      <c r="B60" s="59">
        <v>695600</v>
      </c>
    </row>
    <row r="61" spans="1:2" x14ac:dyDescent="0.2">
      <c r="A61" s="66" t="s">
        <v>14</v>
      </c>
      <c r="B61" s="59">
        <v>1198500</v>
      </c>
    </row>
    <row r="62" spans="1:2" x14ac:dyDescent="0.2">
      <c r="A62" s="66" t="s">
        <v>419</v>
      </c>
      <c r="B62" s="59">
        <v>1002660</v>
      </c>
    </row>
    <row r="63" spans="1:2" x14ac:dyDescent="0.2">
      <c r="A63" s="66" t="s">
        <v>412</v>
      </c>
      <c r="B63" s="59">
        <v>1002660</v>
      </c>
    </row>
    <row r="64" spans="1:2" x14ac:dyDescent="0.2">
      <c r="A64" s="66" t="s">
        <v>400</v>
      </c>
      <c r="B64" s="59">
        <v>1002660</v>
      </c>
    </row>
    <row r="65" spans="1:2" x14ac:dyDescent="0.2">
      <c r="A65" s="66" t="s">
        <v>255</v>
      </c>
      <c r="B65" s="59">
        <v>2538000</v>
      </c>
    </row>
    <row r="66" spans="1:2" x14ac:dyDescent="0.2">
      <c r="A66" s="66" t="s">
        <v>414</v>
      </c>
      <c r="B66" s="59">
        <v>1880000</v>
      </c>
    </row>
    <row r="67" spans="1:2" x14ac:dyDescent="0.2">
      <c r="A67" s="66" t="s">
        <v>304</v>
      </c>
      <c r="B67" s="59">
        <v>2162000</v>
      </c>
    </row>
    <row r="68" spans="1:2" x14ac:dyDescent="0.2">
      <c r="A68" s="66" t="s">
        <v>12</v>
      </c>
      <c r="B68" s="59">
        <v>2499580</v>
      </c>
    </row>
    <row r="69" spans="1:2" x14ac:dyDescent="0.2">
      <c r="A69" s="66" t="s">
        <v>83</v>
      </c>
      <c r="B69" s="59">
        <v>2726000</v>
      </c>
    </row>
    <row r="70" spans="1:2" x14ac:dyDescent="0.2">
      <c r="A70" s="66" t="s">
        <v>417</v>
      </c>
      <c r="B70" s="59">
        <v>1269000</v>
      </c>
    </row>
    <row r="71" spans="1:2" x14ac:dyDescent="0.2">
      <c r="A71" s="66" t="s">
        <v>14</v>
      </c>
      <c r="B71" s="59">
        <v>1198500</v>
      </c>
    </row>
    <row r="72" spans="1:2" x14ac:dyDescent="0.2">
      <c r="A72" s="64" t="s">
        <v>17</v>
      </c>
      <c r="B72" s="58">
        <f>SUM(B4:B71)</f>
        <v>74955011</v>
      </c>
    </row>
    <row r="73" spans="1:2" x14ac:dyDescent="0.2">
      <c r="A73" s="65"/>
      <c r="B73" s="59">
        <v>0</v>
      </c>
    </row>
    <row r="74" spans="1:2" x14ac:dyDescent="0.2">
      <c r="A74" s="102" t="s">
        <v>58</v>
      </c>
      <c r="B74" s="59">
        <v>0</v>
      </c>
    </row>
    <row r="75" spans="1:2" x14ac:dyDescent="0.2">
      <c r="A75" s="66" t="s">
        <v>69</v>
      </c>
      <c r="B75" s="59">
        <v>839685</v>
      </c>
    </row>
    <row r="76" spans="1:2" x14ac:dyDescent="0.2">
      <c r="A76" s="66" t="s">
        <v>69</v>
      </c>
      <c r="B76" s="59">
        <v>100000</v>
      </c>
    </row>
    <row r="77" spans="1:2" x14ac:dyDescent="0.2">
      <c r="A77" s="66" t="s">
        <v>127</v>
      </c>
      <c r="B77" s="59">
        <v>479400</v>
      </c>
    </row>
    <row r="78" spans="1:2" x14ac:dyDescent="0.2">
      <c r="A78" s="66" t="s">
        <v>332</v>
      </c>
      <c r="B78" s="59">
        <v>417132</v>
      </c>
    </row>
    <row r="79" spans="1:2" x14ac:dyDescent="0.2">
      <c r="A79" s="66" t="s">
        <v>332</v>
      </c>
      <c r="B79" s="59">
        <v>316800</v>
      </c>
    </row>
    <row r="80" spans="1:2" x14ac:dyDescent="0.2">
      <c r="A80" s="66" t="s">
        <v>426</v>
      </c>
      <c r="B80" s="59">
        <v>522022</v>
      </c>
    </row>
    <row r="81" spans="1:2" x14ac:dyDescent="0.2">
      <c r="A81" s="66" t="s">
        <v>332</v>
      </c>
      <c r="B81" s="59">
        <v>1147806</v>
      </c>
    </row>
    <row r="82" spans="1:2" x14ac:dyDescent="0.2">
      <c r="A82" s="66" t="s">
        <v>127</v>
      </c>
      <c r="B82" s="59">
        <v>1501416</v>
      </c>
    </row>
    <row r="83" spans="1:2" x14ac:dyDescent="0.2">
      <c r="A83" s="66" t="s">
        <v>127</v>
      </c>
      <c r="B83" s="59">
        <v>286700</v>
      </c>
    </row>
    <row r="84" spans="1:2" x14ac:dyDescent="0.2">
      <c r="A84" s="66" t="s">
        <v>127</v>
      </c>
      <c r="B84" s="59">
        <v>169200</v>
      </c>
    </row>
    <row r="85" spans="1:2" x14ac:dyDescent="0.2">
      <c r="A85" s="66" t="s">
        <v>127</v>
      </c>
      <c r="B85" s="59">
        <v>535800</v>
      </c>
    </row>
    <row r="86" spans="1:2" x14ac:dyDescent="0.2">
      <c r="A86" s="66" t="s">
        <v>69</v>
      </c>
      <c r="B86" s="59">
        <v>784408</v>
      </c>
    </row>
    <row r="87" spans="1:2" x14ac:dyDescent="0.2">
      <c r="A87" s="60" t="s">
        <v>17</v>
      </c>
      <c r="B87" s="58">
        <f>SUM(B75:B86)</f>
        <v>7100369</v>
      </c>
    </row>
    <row r="88" spans="1:2" x14ac:dyDescent="0.2">
      <c r="A88" s="10"/>
      <c r="B88" s="59">
        <v>0</v>
      </c>
    </row>
    <row r="89" spans="1:2" x14ac:dyDescent="0.2">
      <c r="A89" s="10"/>
      <c r="B89" s="59">
        <v>0</v>
      </c>
    </row>
    <row r="90" spans="1:2" x14ac:dyDescent="0.2">
      <c r="A90" s="40" t="s">
        <v>433</v>
      </c>
      <c r="B90" s="59">
        <v>0</v>
      </c>
    </row>
    <row r="91" spans="1:2" x14ac:dyDescent="0.2">
      <c r="A91" s="66" t="s">
        <v>225</v>
      </c>
      <c r="B91" s="59">
        <v>12347413</v>
      </c>
    </row>
    <row r="92" spans="1:2" x14ac:dyDescent="0.2">
      <c r="A92" s="66" t="s">
        <v>427</v>
      </c>
      <c r="B92" s="59">
        <v>619419</v>
      </c>
    </row>
    <row r="93" spans="1:2" x14ac:dyDescent="0.2">
      <c r="A93" s="66" t="s">
        <v>428</v>
      </c>
      <c r="B93" s="59">
        <v>376425</v>
      </c>
    </row>
    <row r="94" spans="1:2" x14ac:dyDescent="0.2">
      <c r="A94" s="66" t="s">
        <v>298</v>
      </c>
      <c r="B94" s="59">
        <v>27291958</v>
      </c>
    </row>
    <row r="95" spans="1:2" x14ac:dyDescent="0.2">
      <c r="A95" s="66" t="s">
        <v>429</v>
      </c>
      <c r="B95" s="59">
        <v>755191</v>
      </c>
    </row>
    <row r="96" spans="1:2" x14ac:dyDescent="0.2">
      <c r="A96" s="66" t="s">
        <v>430</v>
      </c>
      <c r="B96" s="59">
        <v>1136921</v>
      </c>
    </row>
    <row r="97" spans="1:2" x14ac:dyDescent="0.2">
      <c r="A97" s="66" t="s">
        <v>76</v>
      </c>
      <c r="B97" s="59">
        <v>2666352</v>
      </c>
    </row>
    <row r="98" spans="1:2" x14ac:dyDescent="0.2">
      <c r="A98" s="66" t="s">
        <v>341</v>
      </c>
      <c r="B98" s="59">
        <v>12144866</v>
      </c>
    </row>
    <row r="99" spans="1:2" ht="16.5" customHeight="1" x14ac:dyDescent="0.2">
      <c r="A99" s="66" t="s">
        <v>431</v>
      </c>
      <c r="B99" s="59">
        <v>619419</v>
      </c>
    </row>
    <row r="100" spans="1:2" ht="16.5" customHeight="1" x14ac:dyDescent="0.2">
      <c r="A100" s="66" t="s">
        <v>342</v>
      </c>
      <c r="B100" s="59">
        <v>27291972</v>
      </c>
    </row>
    <row r="101" spans="1:2" ht="16.5" customHeight="1" x14ac:dyDescent="0.2">
      <c r="A101" s="66" t="s">
        <v>432</v>
      </c>
      <c r="B101" s="59">
        <v>1136741</v>
      </c>
    </row>
    <row r="102" spans="1:2" x14ac:dyDescent="0.2">
      <c r="A102" s="10" t="s">
        <v>17</v>
      </c>
      <c r="B102" s="58">
        <f>SUM(B90:B101)</f>
        <v>86386677</v>
      </c>
    </row>
    <row r="103" spans="1:2" x14ac:dyDescent="0.2">
      <c r="A103" s="10"/>
      <c r="B103" s="59">
        <v>0</v>
      </c>
    </row>
    <row r="104" spans="1:2" x14ac:dyDescent="0.2">
      <c r="A104" s="103" t="s">
        <v>33</v>
      </c>
      <c r="B104" s="59">
        <v>0</v>
      </c>
    </row>
    <row r="105" spans="1:2" x14ac:dyDescent="0.2">
      <c r="A105" s="67" t="s">
        <v>34</v>
      </c>
      <c r="B105" s="59">
        <v>9260300</v>
      </c>
    </row>
    <row r="106" spans="1:2" x14ac:dyDescent="0.2">
      <c r="A106" s="67" t="s">
        <v>34</v>
      </c>
      <c r="B106" s="59">
        <v>23383300</v>
      </c>
    </row>
    <row r="107" spans="1:2" x14ac:dyDescent="0.2">
      <c r="A107" s="67" t="s">
        <v>34</v>
      </c>
      <c r="B107" s="59">
        <v>363600</v>
      </c>
    </row>
    <row r="108" spans="1:2" x14ac:dyDescent="0.2">
      <c r="A108" s="67" t="s">
        <v>34</v>
      </c>
      <c r="B108" s="59">
        <v>9510000</v>
      </c>
    </row>
    <row r="109" spans="1:2" x14ac:dyDescent="0.2">
      <c r="A109" s="13" t="s">
        <v>34</v>
      </c>
      <c r="B109" s="59">
        <v>23515100</v>
      </c>
    </row>
    <row r="110" spans="1:2" x14ac:dyDescent="0.2">
      <c r="A110" s="13" t="s">
        <v>34</v>
      </c>
      <c r="B110" s="59">
        <v>363600</v>
      </c>
    </row>
    <row r="111" spans="1:2" x14ac:dyDescent="0.2">
      <c r="A111" s="10" t="s">
        <v>17</v>
      </c>
      <c r="B111" s="58">
        <f>SUM(B105:B110)</f>
        <v>66395900</v>
      </c>
    </row>
    <row r="112" spans="1:2" x14ac:dyDescent="0.2">
      <c r="A112" s="10"/>
      <c r="B112" s="59">
        <v>0</v>
      </c>
    </row>
    <row r="113" spans="1:4" x14ac:dyDescent="0.2">
      <c r="A113" s="10" t="s">
        <v>291</v>
      </c>
      <c r="B113" s="59">
        <v>0</v>
      </c>
    </row>
    <row r="114" spans="1:4" x14ac:dyDescent="0.2">
      <c r="A114" s="13" t="s">
        <v>422</v>
      </c>
      <c r="B114" s="59">
        <v>1114878</v>
      </c>
    </row>
    <row r="115" spans="1:4" x14ac:dyDescent="0.2">
      <c r="A115" s="13" t="s">
        <v>423</v>
      </c>
      <c r="B115" s="59">
        <v>496836</v>
      </c>
    </row>
    <row r="116" spans="1:4" x14ac:dyDescent="0.2">
      <c r="A116" s="13" t="s">
        <v>424</v>
      </c>
      <c r="B116" s="59">
        <v>561940</v>
      </c>
    </row>
    <row r="117" spans="1:4" x14ac:dyDescent="0.2">
      <c r="A117" s="13" t="s">
        <v>425</v>
      </c>
      <c r="B117" s="59">
        <v>599627</v>
      </c>
    </row>
    <row r="118" spans="1:4" x14ac:dyDescent="0.2">
      <c r="A118" s="10" t="s">
        <v>17</v>
      </c>
      <c r="B118" s="58">
        <f>SUM(B114:B117)</f>
        <v>2773281</v>
      </c>
    </row>
    <row r="119" spans="1:4" x14ac:dyDescent="0.2">
      <c r="A119" s="19"/>
      <c r="B119" s="92">
        <v>0</v>
      </c>
    </row>
    <row r="120" spans="1:4" x14ac:dyDescent="0.2">
      <c r="A120" s="33" t="s">
        <v>35</v>
      </c>
      <c r="B120" s="59">
        <v>0</v>
      </c>
      <c r="C120" s="20"/>
      <c r="D120" s="50"/>
    </row>
    <row r="121" spans="1:4" x14ac:dyDescent="0.2">
      <c r="A121" s="31"/>
      <c r="B121" s="59">
        <v>0</v>
      </c>
      <c r="C121" s="20"/>
      <c r="D121" s="50"/>
    </row>
    <row r="122" spans="1:4" x14ac:dyDescent="0.2">
      <c r="A122" s="33" t="s">
        <v>17</v>
      </c>
      <c r="B122" s="58">
        <f>+B121</f>
        <v>0</v>
      </c>
      <c r="C122" s="20"/>
      <c r="D122" s="50"/>
    </row>
    <row r="123" spans="1:4" x14ac:dyDescent="0.2">
      <c r="A123" s="31"/>
      <c r="B123" s="59">
        <v>0</v>
      </c>
      <c r="C123" s="91"/>
      <c r="D123" s="91"/>
    </row>
    <row r="124" spans="1:4" x14ac:dyDescent="0.2">
      <c r="A124" s="10" t="s">
        <v>37</v>
      </c>
      <c r="B124" s="59">
        <v>0</v>
      </c>
    </row>
    <row r="125" spans="1:4" x14ac:dyDescent="0.2">
      <c r="A125" s="13" t="s">
        <v>205</v>
      </c>
      <c r="B125" s="59">
        <v>469409</v>
      </c>
    </row>
    <row r="126" spans="1:4" x14ac:dyDescent="0.2">
      <c r="A126" s="13" t="s">
        <v>358</v>
      </c>
      <c r="B126" s="59">
        <v>1245223</v>
      </c>
    </row>
    <row r="127" spans="1:4" x14ac:dyDescent="0.2">
      <c r="A127" s="13" t="s">
        <v>420</v>
      </c>
      <c r="B127" s="59">
        <v>1163820</v>
      </c>
    </row>
    <row r="128" spans="1:4" x14ac:dyDescent="0.2">
      <c r="A128" s="13" t="s">
        <v>421</v>
      </c>
      <c r="B128" s="59">
        <v>1881803</v>
      </c>
    </row>
    <row r="129" spans="1:2" x14ac:dyDescent="0.2">
      <c r="A129" s="13" t="s">
        <v>42</v>
      </c>
      <c r="B129" s="59">
        <v>4738600</v>
      </c>
    </row>
    <row r="130" spans="1:2" x14ac:dyDescent="0.2">
      <c r="A130" s="102" t="s">
        <v>17</v>
      </c>
      <c r="B130" s="58">
        <f>SUM(B125:B129)</f>
        <v>9498855</v>
      </c>
    </row>
    <row r="131" spans="1:2" x14ac:dyDescent="0.2">
      <c r="A131" s="19"/>
      <c r="B131" s="59">
        <v>0</v>
      </c>
    </row>
    <row r="132" spans="1:2" x14ac:dyDescent="0.2">
      <c r="A132" s="40" t="s">
        <v>43</v>
      </c>
      <c r="B132" s="59">
        <v>0</v>
      </c>
    </row>
    <row r="133" spans="1:2" x14ac:dyDescent="0.2">
      <c r="A133" s="66" t="s">
        <v>43</v>
      </c>
      <c r="B133" s="59">
        <v>3011000</v>
      </c>
    </row>
    <row r="134" spans="1:2" x14ac:dyDescent="0.2">
      <c r="A134" s="32" t="s">
        <v>17</v>
      </c>
      <c r="B134" s="58">
        <f>+B133</f>
        <v>3011000</v>
      </c>
    </row>
    <row r="135" spans="1:2" x14ac:dyDescent="0.2">
      <c r="A135" s="22"/>
      <c r="B135" s="59">
        <v>0</v>
      </c>
    </row>
    <row r="136" spans="1:2" x14ac:dyDescent="0.2">
      <c r="A136" s="30" t="s">
        <v>44</v>
      </c>
      <c r="B136" s="59">
        <v>0</v>
      </c>
    </row>
    <row r="137" spans="1:2" x14ac:dyDescent="0.2">
      <c r="A137" s="23" t="s">
        <v>45</v>
      </c>
      <c r="B137" s="59">
        <v>18134800</v>
      </c>
    </row>
    <row r="138" spans="1:2" x14ac:dyDescent="0.2">
      <c r="A138" s="30" t="s">
        <v>17</v>
      </c>
      <c r="B138" s="58">
        <f>+B137</f>
        <v>18134800</v>
      </c>
    </row>
    <row r="139" spans="1:2" x14ac:dyDescent="0.2">
      <c r="A139" s="30"/>
      <c r="B139" s="59">
        <v>0</v>
      </c>
    </row>
    <row r="140" spans="1:2" x14ac:dyDescent="0.2">
      <c r="A140" s="104" t="s">
        <v>50</v>
      </c>
      <c r="B140" s="59">
        <v>0</v>
      </c>
    </row>
    <row r="141" spans="1:2" x14ac:dyDescent="0.2">
      <c r="A141" s="19" t="s">
        <v>92</v>
      </c>
      <c r="B141" s="59">
        <v>45325</v>
      </c>
    </row>
    <row r="142" spans="1:2" x14ac:dyDescent="0.2">
      <c r="A142" s="19" t="s">
        <v>140</v>
      </c>
      <c r="B142" s="59">
        <v>64700</v>
      </c>
    </row>
    <row r="143" spans="1:2" x14ac:dyDescent="0.2">
      <c r="A143" s="19" t="s">
        <v>92</v>
      </c>
      <c r="B143" s="59">
        <v>38850</v>
      </c>
    </row>
    <row r="144" spans="1:2" x14ac:dyDescent="0.2">
      <c r="A144" s="19" t="s">
        <v>51</v>
      </c>
      <c r="B144" s="59">
        <v>1011302.08</v>
      </c>
    </row>
    <row r="145" spans="1:2" x14ac:dyDescent="0.2">
      <c r="A145" s="19" t="s">
        <v>140</v>
      </c>
      <c r="B145" s="59">
        <v>72400</v>
      </c>
    </row>
    <row r="146" spans="1:2" ht="17.25" customHeight="1" x14ac:dyDescent="0.2">
      <c r="A146" s="10" t="s">
        <v>17</v>
      </c>
      <c r="B146" s="58">
        <f>SUM(B141:B145)</f>
        <v>1232577.08</v>
      </c>
    </row>
    <row r="147" spans="1:2" x14ac:dyDescent="0.2">
      <c r="A147" s="19"/>
      <c r="B147" s="59">
        <v>0</v>
      </c>
    </row>
    <row r="148" spans="1:2" x14ac:dyDescent="0.2">
      <c r="A148" s="30" t="s">
        <v>52</v>
      </c>
      <c r="B148" s="59">
        <v>0</v>
      </c>
    </row>
    <row r="149" spans="1:2" x14ac:dyDescent="0.2">
      <c r="A149" s="19" t="s">
        <v>53</v>
      </c>
      <c r="B149" s="59">
        <v>24461674</v>
      </c>
    </row>
    <row r="150" spans="1:2" x14ac:dyDescent="0.2">
      <c r="A150" s="29" t="s">
        <v>17</v>
      </c>
      <c r="B150" s="58">
        <f>+B149</f>
        <v>24461674</v>
      </c>
    </row>
    <row r="151" spans="1:2" x14ac:dyDescent="0.2">
      <c r="A151" s="29"/>
      <c r="B151" s="58"/>
    </row>
    <row r="152" spans="1:2" x14ac:dyDescent="0.2">
      <c r="A152" s="29" t="s">
        <v>437</v>
      </c>
      <c r="B152" s="58"/>
    </row>
    <row r="153" spans="1:2" x14ac:dyDescent="0.2">
      <c r="A153" s="19" t="s">
        <v>438</v>
      </c>
      <c r="B153" s="59">
        <v>465035</v>
      </c>
    </row>
    <row r="154" spans="1:2" x14ac:dyDescent="0.2">
      <c r="A154" s="10" t="s">
        <v>17</v>
      </c>
      <c r="B154" s="58">
        <f>SUM(B153:B153)</f>
        <v>465035</v>
      </c>
    </row>
    <row r="155" spans="1:2" x14ac:dyDescent="0.2">
      <c r="A155" s="60"/>
      <c r="B155" s="59">
        <v>0</v>
      </c>
    </row>
    <row r="156" spans="1:2" x14ac:dyDescent="0.2">
      <c r="A156" s="60" t="s">
        <v>381</v>
      </c>
      <c r="B156" s="59"/>
    </row>
    <row r="157" spans="1:2" x14ac:dyDescent="0.2">
      <c r="A157" s="66" t="s">
        <v>53</v>
      </c>
      <c r="B157" s="59">
        <v>0</v>
      </c>
    </row>
    <row r="158" spans="1:2" x14ac:dyDescent="0.2">
      <c r="A158" s="60" t="s">
        <v>17</v>
      </c>
      <c r="B158" s="58">
        <f>SUM(B157:B157)</f>
        <v>0</v>
      </c>
    </row>
    <row r="159" spans="1:2" x14ac:dyDescent="0.2">
      <c r="A159" s="105"/>
      <c r="B159" s="59"/>
    </row>
    <row r="160" spans="1:2" x14ac:dyDescent="0.2">
      <c r="A160" s="32" t="s">
        <v>102</v>
      </c>
      <c r="B160" s="59">
        <v>0</v>
      </c>
    </row>
    <row r="161" spans="1:2" x14ac:dyDescent="0.2">
      <c r="A161" s="23" t="s">
        <v>229</v>
      </c>
      <c r="B161" s="59">
        <v>2390911</v>
      </c>
    </row>
    <row r="162" spans="1:2" x14ac:dyDescent="0.2">
      <c r="A162" s="33" t="s">
        <v>17</v>
      </c>
      <c r="B162" s="58">
        <f>SUM(B161:B161)</f>
        <v>2390911</v>
      </c>
    </row>
    <row r="163" spans="1:2" x14ac:dyDescent="0.2">
      <c r="A163" s="22"/>
      <c r="B163" s="59">
        <v>0</v>
      </c>
    </row>
    <row r="164" spans="1:2" x14ac:dyDescent="0.2">
      <c r="A164" s="33" t="s">
        <v>54</v>
      </c>
      <c r="B164" s="59">
        <v>0</v>
      </c>
    </row>
    <row r="165" spans="1:2" x14ac:dyDescent="0.2">
      <c r="A165" s="31" t="s">
        <v>30</v>
      </c>
      <c r="B165" s="59">
        <v>320410</v>
      </c>
    </row>
    <row r="166" spans="1:2" x14ac:dyDescent="0.2">
      <c r="A166" s="23" t="s">
        <v>129</v>
      </c>
      <c r="B166" s="59">
        <v>60000</v>
      </c>
    </row>
    <row r="167" spans="1:2" x14ac:dyDescent="0.2">
      <c r="A167" s="23" t="s">
        <v>30</v>
      </c>
      <c r="B167" s="59">
        <v>1220685</v>
      </c>
    </row>
    <row r="168" spans="1:2" x14ac:dyDescent="0.2">
      <c r="A168" s="32" t="s">
        <v>17</v>
      </c>
      <c r="B168" s="58">
        <f>SUM(B165:B167)</f>
        <v>1601095</v>
      </c>
    </row>
    <row r="169" spans="1:2" x14ac:dyDescent="0.2">
      <c r="A169" s="31"/>
      <c r="B169" s="59">
        <v>0</v>
      </c>
    </row>
    <row r="170" spans="1:2" x14ac:dyDescent="0.2">
      <c r="A170" s="33" t="s">
        <v>56</v>
      </c>
      <c r="B170" s="59">
        <v>0</v>
      </c>
    </row>
    <row r="171" spans="1:2" x14ac:dyDescent="0.2">
      <c r="A171" s="97" t="s">
        <v>57</v>
      </c>
      <c r="B171" s="59">
        <v>2343050</v>
      </c>
    </row>
    <row r="172" spans="1:2" x14ac:dyDescent="0.2">
      <c r="A172" s="97" t="s">
        <v>57</v>
      </c>
      <c r="B172" s="59">
        <v>2343294</v>
      </c>
    </row>
    <row r="173" spans="1:2" x14ac:dyDescent="0.2">
      <c r="A173" s="35" t="s">
        <v>17</v>
      </c>
      <c r="B173" s="58">
        <f>SUM(B171:B172)</f>
        <v>4686344</v>
      </c>
    </row>
    <row r="174" spans="1:2" x14ac:dyDescent="0.2">
      <c r="A174" s="36"/>
      <c r="B174" s="59"/>
    </row>
    <row r="175" spans="1:2" x14ac:dyDescent="0.2">
      <c r="A175" s="57" t="s">
        <v>133</v>
      </c>
      <c r="B175" s="59">
        <v>0</v>
      </c>
    </row>
    <row r="176" spans="1:2" x14ac:dyDescent="0.2">
      <c r="A176" s="96" t="s">
        <v>439</v>
      </c>
      <c r="B176" s="59">
        <v>2398728</v>
      </c>
    </row>
    <row r="177" spans="1:2" x14ac:dyDescent="0.2">
      <c r="A177" s="98" t="s">
        <v>17</v>
      </c>
      <c r="B177" s="58">
        <f>SUM(B176:B176)</f>
        <v>2398728</v>
      </c>
    </row>
    <row r="178" spans="1:2" x14ac:dyDescent="0.2">
      <c r="A178" s="95"/>
      <c r="B178" s="58"/>
    </row>
    <row r="179" spans="1:2" x14ac:dyDescent="0.2">
      <c r="A179" s="99" t="s">
        <v>316</v>
      </c>
      <c r="B179" s="59">
        <v>0</v>
      </c>
    </row>
    <row r="180" spans="1:2" x14ac:dyDescent="0.2">
      <c r="A180" s="96" t="s">
        <v>82</v>
      </c>
      <c r="B180" s="59">
        <v>1790000</v>
      </c>
    </row>
    <row r="181" spans="1:2" x14ac:dyDescent="0.2">
      <c r="A181" s="96" t="s">
        <v>49</v>
      </c>
      <c r="B181" s="59">
        <v>2331932</v>
      </c>
    </row>
    <row r="182" spans="1:2" x14ac:dyDescent="0.2">
      <c r="A182" s="98" t="s">
        <v>17</v>
      </c>
      <c r="B182" s="58">
        <f>SUM(B180:B181)</f>
        <v>4121932</v>
      </c>
    </row>
    <row r="183" spans="1:2" x14ac:dyDescent="0.2">
      <c r="A183" s="99"/>
      <c r="B183" s="58"/>
    </row>
    <row r="184" spans="1:2" x14ac:dyDescent="0.2">
      <c r="A184" s="99" t="s">
        <v>441</v>
      </c>
      <c r="B184" s="58">
        <v>0</v>
      </c>
    </row>
    <row r="185" spans="1:2" x14ac:dyDescent="0.2">
      <c r="A185" s="96" t="s">
        <v>76</v>
      </c>
      <c r="B185" s="58">
        <v>3029946</v>
      </c>
    </row>
    <row r="186" spans="1:2" x14ac:dyDescent="0.2">
      <c r="A186" s="98" t="s">
        <v>17</v>
      </c>
      <c r="B186" s="58">
        <f>SUM(B185:B185)</f>
        <v>3029946</v>
      </c>
    </row>
    <row r="187" spans="1:2" x14ac:dyDescent="0.2">
      <c r="A187" s="36"/>
      <c r="B187" s="59">
        <v>0</v>
      </c>
    </row>
    <row r="188" spans="1:2" x14ac:dyDescent="0.2">
      <c r="A188" s="40" t="s">
        <v>350</v>
      </c>
      <c r="B188" s="59"/>
    </row>
    <row r="189" spans="1:2" x14ac:dyDescent="0.2">
      <c r="A189" s="96" t="s">
        <v>351</v>
      </c>
      <c r="B189" s="59">
        <v>17260902</v>
      </c>
    </row>
    <row r="190" spans="1:2" x14ac:dyDescent="0.2">
      <c r="A190" s="40" t="s">
        <v>17</v>
      </c>
      <c r="B190" s="58">
        <f>SUM(B189:B189)</f>
        <v>17260902</v>
      </c>
    </row>
    <row r="191" spans="1:2" x14ac:dyDescent="0.2">
      <c r="A191" s="40"/>
      <c r="B191" s="58"/>
    </row>
    <row r="192" spans="1:2" x14ac:dyDescent="0.2">
      <c r="A192" s="40" t="s">
        <v>67</v>
      </c>
      <c r="B192" s="58"/>
    </row>
    <row r="193" spans="1:2" x14ac:dyDescent="0.2">
      <c r="A193" s="3" t="s">
        <v>271</v>
      </c>
      <c r="B193" s="58">
        <v>0</v>
      </c>
    </row>
    <row r="194" spans="1:2" x14ac:dyDescent="0.2">
      <c r="A194" s="40" t="s">
        <v>17</v>
      </c>
      <c r="B194" s="58">
        <f>SUM(B193:B193)</f>
        <v>0</v>
      </c>
    </row>
    <row r="195" spans="1:2" x14ac:dyDescent="0.2">
      <c r="A195" s="3"/>
      <c r="B195" s="59"/>
    </row>
    <row r="196" spans="1:2" x14ac:dyDescent="0.2">
      <c r="A196" s="35" t="s">
        <v>18</v>
      </c>
      <c r="B196" s="59"/>
    </row>
    <row r="197" spans="1:2" x14ac:dyDescent="0.2">
      <c r="A197" s="3" t="s">
        <v>321</v>
      </c>
      <c r="B197" s="59">
        <v>962740</v>
      </c>
    </row>
    <row r="198" spans="1:2" x14ac:dyDescent="0.2">
      <c r="A198" s="3" t="s">
        <v>434</v>
      </c>
      <c r="B198" s="59">
        <v>658058</v>
      </c>
    </row>
    <row r="199" spans="1:2" x14ac:dyDescent="0.2">
      <c r="A199" s="3" t="s">
        <v>178</v>
      </c>
      <c r="B199" s="59">
        <v>15617731</v>
      </c>
    </row>
    <row r="200" spans="1:2" x14ac:dyDescent="0.2">
      <c r="A200" s="3" t="s">
        <v>435</v>
      </c>
      <c r="B200" s="59">
        <v>1589250</v>
      </c>
    </row>
    <row r="201" spans="1:2" x14ac:dyDescent="0.2">
      <c r="A201" s="3" t="s">
        <v>268</v>
      </c>
      <c r="B201" s="59">
        <v>654365</v>
      </c>
    </row>
    <row r="202" spans="1:2" x14ac:dyDescent="0.2">
      <c r="A202" s="3" t="s">
        <v>27</v>
      </c>
      <c r="B202" s="59">
        <v>1076500</v>
      </c>
    </row>
    <row r="203" spans="1:2" x14ac:dyDescent="0.2">
      <c r="A203" s="3" t="s">
        <v>436</v>
      </c>
      <c r="B203" s="59">
        <v>3774998</v>
      </c>
    </row>
    <row r="204" spans="1:2" x14ac:dyDescent="0.2">
      <c r="A204" s="3" t="s">
        <v>119</v>
      </c>
      <c r="B204" s="59">
        <v>2025000</v>
      </c>
    </row>
    <row r="205" spans="1:2" x14ac:dyDescent="0.2">
      <c r="A205" s="3" t="s">
        <v>13</v>
      </c>
      <c r="B205" s="59">
        <v>2613200</v>
      </c>
    </row>
    <row r="206" spans="1:2" x14ac:dyDescent="0.2">
      <c r="A206" s="40" t="s">
        <v>17</v>
      </c>
      <c r="B206" s="100">
        <f>SUM(B197:B205)</f>
        <v>28971842</v>
      </c>
    </row>
    <row r="207" spans="1:2" ht="30" x14ac:dyDescent="0.35">
      <c r="A207" s="44" t="s">
        <v>440</v>
      </c>
      <c r="B207" s="45">
        <f>+B72+B87+B102+B111+B118+B130+B134+B138+B150+B154+B162+B168+B173+B177+B182+B186+B190+B206+B146</f>
        <v>358876879.07999998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9"/>
  <sheetViews>
    <sheetView topLeftCell="A13" workbookViewId="0" xr3:uid="{958C4451-9541-5A59-BF78-D2F731DF1C81}">
      <selection sqref="A1:XFD1048576"/>
    </sheetView>
  </sheetViews>
  <sheetFormatPr defaultColWidth="11.43359375" defaultRowHeight="15" x14ac:dyDescent="0.2"/>
  <cols>
    <col min="1" max="1" width="79.234375" style="18" customWidth="1"/>
    <col min="2" max="2" width="46.00390625" style="46" customWidth="1"/>
    <col min="3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176</v>
      </c>
      <c r="B1" s="107"/>
    </row>
    <row r="2" spans="1:2" x14ac:dyDescent="0.2">
      <c r="A2" s="77" t="s">
        <v>0</v>
      </c>
      <c r="B2" s="2" t="s">
        <v>1</v>
      </c>
    </row>
    <row r="3" spans="1:2" x14ac:dyDescent="0.2">
      <c r="A3" s="3" t="s">
        <v>2</v>
      </c>
      <c r="B3" s="4"/>
    </row>
    <row r="4" spans="1:2" x14ac:dyDescent="0.2">
      <c r="A4" s="54" t="s">
        <v>11</v>
      </c>
      <c r="B4" s="6">
        <v>517000</v>
      </c>
    </row>
    <row r="5" spans="1:2" x14ac:dyDescent="0.2">
      <c r="A5" s="54" t="s">
        <v>5</v>
      </c>
      <c r="B5" s="6">
        <v>493500</v>
      </c>
    </row>
    <row r="6" spans="1:2" x14ac:dyDescent="0.2">
      <c r="A6" s="54" t="s">
        <v>180</v>
      </c>
      <c r="B6" s="6">
        <v>40300</v>
      </c>
    </row>
    <row r="7" spans="1:2" x14ac:dyDescent="0.2">
      <c r="A7" s="54" t="s">
        <v>115</v>
      </c>
      <c r="B7" s="6">
        <v>40100</v>
      </c>
    </row>
    <row r="8" spans="1:2" x14ac:dyDescent="0.2">
      <c r="A8" s="54" t="s">
        <v>116</v>
      </c>
      <c r="B8" s="6">
        <v>37200</v>
      </c>
    </row>
    <row r="9" spans="1:2" x14ac:dyDescent="0.2">
      <c r="A9" s="54" t="s">
        <v>129</v>
      </c>
      <c r="B9" s="6">
        <v>241800</v>
      </c>
    </row>
    <row r="10" spans="1:2" x14ac:dyDescent="0.2">
      <c r="A10" s="54" t="s">
        <v>10</v>
      </c>
      <c r="B10" s="6">
        <v>654863</v>
      </c>
    </row>
    <row r="11" spans="1:2" x14ac:dyDescent="0.2">
      <c r="A11" s="54" t="s">
        <v>12</v>
      </c>
      <c r="B11" s="6">
        <v>2391264</v>
      </c>
    </row>
    <row r="12" spans="1:2" x14ac:dyDescent="0.2">
      <c r="A12" s="54" t="s">
        <v>15</v>
      </c>
      <c r="B12" s="6">
        <v>1240800</v>
      </c>
    </row>
    <row r="13" spans="1:2" x14ac:dyDescent="0.2">
      <c r="A13" s="54" t="s">
        <v>3</v>
      </c>
      <c r="B13" s="6">
        <v>448063</v>
      </c>
    </row>
    <row r="14" spans="1:2" x14ac:dyDescent="0.2">
      <c r="A14" s="54" t="s">
        <v>9</v>
      </c>
      <c r="B14" s="6">
        <v>551463</v>
      </c>
    </row>
    <row r="15" spans="1:2" x14ac:dyDescent="0.2">
      <c r="A15" s="54" t="s">
        <v>83</v>
      </c>
      <c r="B15" s="6">
        <v>413600</v>
      </c>
    </row>
    <row r="16" spans="1:2" x14ac:dyDescent="0.2">
      <c r="A16" s="54" t="s">
        <v>7</v>
      </c>
      <c r="B16" s="6">
        <v>448063</v>
      </c>
    </row>
    <row r="17" spans="1:2" x14ac:dyDescent="0.2">
      <c r="A17" s="54" t="s">
        <v>181</v>
      </c>
      <c r="B17" s="6">
        <v>611000</v>
      </c>
    </row>
    <row r="18" spans="1:2" x14ac:dyDescent="0.2">
      <c r="A18" s="54" t="s">
        <v>6</v>
      </c>
      <c r="B18" s="6">
        <v>799000</v>
      </c>
    </row>
    <row r="19" spans="1:2" x14ac:dyDescent="0.2">
      <c r="A19" s="54" t="s">
        <v>145</v>
      </c>
      <c r="B19" s="6">
        <v>1269000</v>
      </c>
    </row>
    <row r="20" spans="1:2" x14ac:dyDescent="0.2">
      <c r="A20" s="54" t="s">
        <v>182</v>
      </c>
      <c r="B20" s="6">
        <v>658000</v>
      </c>
    </row>
    <row r="21" spans="1:2" x14ac:dyDescent="0.2">
      <c r="A21" s="54" t="s">
        <v>4</v>
      </c>
      <c r="B21" s="6">
        <v>2444000</v>
      </c>
    </row>
    <row r="22" spans="1:2" x14ac:dyDescent="0.2">
      <c r="A22" s="54" t="s">
        <v>77</v>
      </c>
      <c r="B22" s="6">
        <v>2444000</v>
      </c>
    </row>
    <row r="23" spans="1:2" x14ac:dyDescent="0.2">
      <c r="A23" s="54" t="s">
        <v>83</v>
      </c>
      <c r="B23" s="6">
        <v>864800</v>
      </c>
    </row>
    <row r="24" spans="1:2" x14ac:dyDescent="0.2">
      <c r="A24" s="54" t="s">
        <v>11</v>
      </c>
      <c r="B24" s="6">
        <v>817798</v>
      </c>
    </row>
    <row r="25" spans="1:2" x14ac:dyDescent="0.2">
      <c r="A25" s="54" t="s">
        <v>3</v>
      </c>
      <c r="B25" s="6">
        <v>711266</v>
      </c>
    </row>
    <row r="26" spans="1:2" x14ac:dyDescent="0.2">
      <c r="A26" s="54" t="s">
        <v>9</v>
      </c>
      <c r="B26" s="6">
        <v>871066</v>
      </c>
    </row>
    <row r="27" spans="1:2" x14ac:dyDescent="0.2">
      <c r="A27" s="54" t="s">
        <v>10</v>
      </c>
      <c r="B27" s="6">
        <v>1030866</v>
      </c>
    </row>
    <row r="28" spans="1:2" x14ac:dyDescent="0.2">
      <c r="A28" s="54" t="s">
        <v>7</v>
      </c>
      <c r="B28" s="6">
        <v>767666</v>
      </c>
    </row>
    <row r="29" spans="1:2" x14ac:dyDescent="0.2">
      <c r="A29" s="54" t="s">
        <v>86</v>
      </c>
      <c r="B29" s="6">
        <v>1128000</v>
      </c>
    </row>
    <row r="30" spans="1:2" x14ac:dyDescent="0.2">
      <c r="A30" s="54" t="s">
        <v>14</v>
      </c>
      <c r="B30" s="6">
        <v>385398</v>
      </c>
    </row>
    <row r="31" spans="1:2" x14ac:dyDescent="0.2">
      <c r="A31" s="10" t="s">
        <v>17</v>
      </c>
      <c r="B31" s="15">
        <f>SUM(B4:B30)</f>
        <v>22319876</v>
      </c>
    </row>
    <row r="32" spans="1:2" x14ac:dyDescent="0.2">
      <c r="A32" s="12"/>
      <c r="B32" s="6">
        <v>0</v>
      </c>
    </row>
    <row r="33" spans="1:2" x14ac:dyDescent="0.2">
      <c r="A33" s="13" t="s">
        <v>18</v>
      </c>
      <c r="B33" s="6">
        <v>0</v>
      </c>
    </row>
    <row r="34" spans="1:2" x14ac:dyDescent="0.2">
      <c r="A34" s="54" t="s">
        <v>89</v>
      </c>
      <c r="B34" s="6">
        <v>2240360</v>
      </c>
    </row>
    <row r="35" spans="1:2" x14ac:dyDescent="0.2">
      <c r="A35" s="54" t="s">
        <v>26</v>
      </c>
      <c r="B35" s="6">
        <v>2512755</v>
      </c>
    </row>
    <row r="36" spans="1:2" x14ac:dyDescent="0.2">
      <c r="A36" s="54" t="s">
        <v>177</v>
      </c>
      <c r="B36" s="6">
        <v>100500</v>
      </c>
    </row>
    <row r="37" spans="1:2" x14ac:dyDescent="0.2">
      <c r="A37" s="54" t="s">
        <v>98</v>
      </c>
      <c r="B37" s="6">
        <v>1189500</v>
      </c>
    </row>
    <row r="38" spans="1:2" x14ac:dyDescent="0.2">
      <c r="A38" s="54" t="s">
        <v>138</v>
      </c>
      <c r="B38" s="6">
        <v>133800</v>
      </c>
    </row>
    <row r="39" spans="1:2" x14ac:dyDescent="0.2">
      <c r="A39" s="54" t="s">
        <v>138</v>
      </c>
      <c r="B39" s="6">
        <v>104000</v>
      </c>
    </row>
    <row r="40" spans="1:2" x14ac:dyDescent="0.2">
      <c r="A40" s="54" t="s">
        <v>178</v>
      </c>
      <c r="B40" s="6">
        <v>12781726</v>
      </c>
    </row>
    <row r="41" spans="1:2" x14ac:dyDescent="0.2">
      <c r="A41" s="54" t="s">
        <v>88</v>
      </c>
      <c r="B41" s="6">
        <v>1347930</v>
      </c>
    </row>
    <row r="42" spans="1:2" x14ac:dyDescent="0.2">
      <c r="A42" s="54" t="s">
        <v>98</v>
      </c>
      <c r="B42" s="6">
        <v>2016980</v>
      </c>
    </row>
    <row r="43" spans="1:2" x14ac:dyDescent="0.2">
      <c r="A43" s="54" t="s">
        <v>179</v>
      </c>
      <c r="B43" s="6">
        <v>419646</v>
      </c>
    </row>
    <row r="44" spans="1:2" x14ac:dyDescent="0.2">
      <c r="A44" s="10" t="s">
        <v>17</v>
      </c>
      <c r="B44" s="15">
        <f>SUM(B34:B43)</f>
        <v>22847197</v>
      </c>
    </row>
    <row r="45" spans="1:2" x14ac:dyDescent="0.2">
      <c r="A45" s="5"/>
      <c r="B45" s="6"/>
    </row>
    <row r="46" spans="1:2" x14ac:dyDescent="0.2">
      <c r="A46" s="3" t="s">
        <v>187</v>
      </c>
      <c r="B46" s="6">
        <v>0</v>
      </c>
    </row>
    <row r="47" spans="1:2" x14ac:dyDescent="0.2">
      <c r="A47" s="3" t="s">
        <v>186</v>
      </c>
      <c r="B47" s="6">
        <v>3048815</v>
      </c>
    </row>
    <row r="48" spans="1:2" x14ac:dyDescent="0.2">
      <c r="A48" s="3" t="s">
        <v>31</v>
      </c>
      <c r="B48" s="6">
        <v>13614984</v>
      </c>
    </row>
    <row r="49" spans="1:2" x14ac:dyDescent="0.2">
      <c r="A49" s="3" t="s">
        <v>72</v>
      </c>
      <c r="B49" s="6">
        <v>53707570</v>
      </c>
    </row>
    <row r="50" spans="1:2" x14ac:dyDescent="0.2">
      <c r="A50" s="3" t="s">
        <v>81</v>
      </c>
      <c r="B50" s="6">
        <v>1849482</v>
      </c>
    </row>
    <row r="51" spans="1:2" x14ac:dyDescent="0.2">
      <c r="A51" s="3" t="s">
        <v>183</v>
      </c>
      <c r="B51" s="6">
        <v>1038613</v>
      </c>
    </row>
    <row r="52" spans="1:2" x14ac:dyDescent="0.2">
      <c r="A52" s="3" t="s">
        <v>184</v>
      </c>
      <c r="B52" s="6">
        <v>5886259</v>
      </c>
    </row>
    <row r="53" spans="1:2" x14ac:dyDescent="0.2">
      <c r="A53" s="3" t="s">
        <v>76</v>
      </c>
      <c r="B53" s="6">
        <v>2570499</v>
      </c>
    </row>
    <row r="54" spans="1:2" x14ac:dyDescent="0.2">
      <c r="A54" s="3" t="s">
        <v>153</v>
      </c>
      <c r="B54" s="6">
        <v>74327</v>
      </c>
    </row>
    <row r="55" spans="1:2" x14ac:dyDescent="0.2">
      <c r="A55" s="3" t="s">
        <v>173</v>
      </c>
      <c r="B55" s="6">
        <v>669722</v>
      </c>
    </row>
    <row r="56" spans="1:2" x14ac:dyDescent="0.2">
      <c r="A56" s="3" t="s">
        <v>185</v>
      </c>
      <c r="B56" s="6">
        <v>5159910</v>
      </c>
    </row>
    <row r="57" spans="1:2" x14ac:dyDescent="0.2">
      <c r="A57" s="3" t="s">
        <v>188</v>
      </c>
      <c r="B57" s="6">
        <v>3175630</v>
      </c>
    </row>
    <row r="58" spans="1:2" x14ac:dyDescent="0.2">
      <c r="A58" s="10" t="s">
        <v>17</v>
      </c>
      <c r="B58" s="15">
        <f>SUM(B47:B57)</f>
        <v>90795811</v>
      </c>
    </row>
    <row r="59" spans="1:2" x14ac:dyDescent="0.2">
      <c r="A59" s="10"/>
      <c r="B59" s="15"/>
    </row>
    <row r="60" spans="1:2" x14ac:dyDescent="0.2">
      <c r="A60" s="16" t="s">
        <v>189</v>
      </c>
      <c r="B60" s="15"/>
    </row>
    <row r="61" spans="1:2" x14ac:dyDescent="0.2">
      <c r="A61" s="8" t="s">
        <v>34</v>
      </c>
      <c r="B61" s="6">
        <v>8933525</v>
      </c>
    </row>
    <row r="62" spans="1:2" x14ac:dyDescent="0.2">
      <c r="A62" s="8" t="s">
        <v>34</v>
      </c>
      <c r="B62" s="6">
        <v>21764475</v>
      </c>
    </row>
    <row r="63" spans="1:2" x14ac:dyDescent="0.2">
      <c r="A63" s="9" t="s">
        <v>34</v>
      </c>
      <c r="B63" s="6">
        <v>353000</v>
      </c>
    </row>
    <row r="64" spans="1:2" x14ac:dyDescent="0.2">
      <c r="A64" s="10" t="s">
        <v>17</v>
      </c>
      <c r="B64" s="15">
        <f>SUM(B61:B63)</f>
        <v>31051000</v>
      </c>
    </row>
    <row r="65" spans="1:2" x14ac:dyDescent="0.2">
      <c r="A65" s="33"/>
      <c r="B65" s="71"/>
    </row>
    <row r="66" spans="1:2" x14ac:dyDescent="0.2">
      <c r="A66" s="5" t="s">
        <v>37</v>
      </c>
      <c r="B66" s="15"/>
    </row>
    <row r="67" spans="1:2" x14ac:dyDescent="0.2">
      <c r="A67" s="54" t="s">
        <v>38</v>
      </c>
      <c r="B67" s="6">
        <v>1464561</v>
      </c>
    </row>
    <row r="68" spans="1:2" x14ac:dyDescent="0.2">
      <c r="A68" s="54" t="s">
        <v>39</v>
      </c>
      <c r="B68" s="6">
        <v>1244813</v>
      </c>
    </row>
    <row r="69" spans="1:2" x14ac:dyDescent="0.2">
      <c r="A69" s="54" t="s">
        <v>41</v>
      </c>
      <c r="B69" s="6">
        <v>1059260</v>
      </c>
    </row>
    <row r="70" spans="1:2" x14ac:dyDescent="0.2">
      <c r="A70" s="54" t="s">
        <v>40</v>
      </c>
      <c r="B70" s="6">
        <v>1030939</v>
      </c>
    </row>
    <row r="71" spans="1:2" x14ac:dyDescent="0.2">
      <c r="A71" s="21" t="s">
        <v>17</v>
      </c>
      <c r="B71" s="15">
        <f>SUM(B67:B70)</f>
        <v>4799573</v>
      </c>
    </row>
    <row r="72" spans="1:2" x14ac:dyDescent="0.2">
      <c r="A72" s="38"/>
      <c r="B72" s="71"/>
    </row>
    <row r="73" spans="1:2" x14ac:dyDescent="0.2">
      <c r="A73" s="5" t="s">
        <v>108</v>
      </c>
      <c r="B73" s="15"/>
    </row>
    <row r="74" spans="1:2" x14ac:dyDescent="0.2">
      <c r="A74" s="54" t="s">
        <v>190</v>
      </c>
      <c r="B74" s="6">
        <v>2268304</v>
      </c>
    </row>
    <row r="75" spans="1:2" x14ac:dyDescent="0.2">
      <c r="A75" s="21" t="s">
        <v>17</v>
      </c>
      <c r="B75" s="15">
        <f>SUM(B74:B74)</f>
        <v>2268304</v>
      </c>
    </row>
    <row r="76" spans="1:2" x14ac:dyDescent="0.2">
      <c r="A76" s="75"/>
      <c r="B76" s="72"/>
    </row>
    <row r="77" spans="1:2" x14ac:dyDescent="0.2">
      <c r="A77" s="73" t="s">
        <v>43</v>
      </c>
      <c r="B77" s="49">
        <v>2075000</v>
      </c>
    </row>
    <row r="78" spans="1:2" x14ac:dyDescent="0.2">
      <c r="A78" s="10" t="s">
        <v>17</v>
      </c>
      <c r="B78" s="15">
        <f>+B77</f>
        <v>2075000</v>
      </c>
    </row>
    <row r="79" spans="1:2" x14ac:dyDescent="0.2">
      <c r="A79" s="22"/>
      <c r="B79" s="15"/>
    </row>
    <row r="80" spans="1:2" x14ac:dyDescent="0.2">
      <c r="A80" s="23" t="s">
        <v>44</v>
      </c>
      <c r="B80" s="15"/>
    </row>
    <row r="81" spans="1:2" x14ac:dyDescent="0.2">
      <c r="A81" s="23" t="s">
        <v>45</v>
      </c>
      <c r="B81" s="6">
        <v>8592800</v>
      </c>
    </row>
    <row r="82" spans="1:2" x14ac:dyDescent="0.2">
      <c r="A82" s="30" t="s">
        <v>17</v>
      </c>
      <c r="B82" s="15">
        <f>SUM(B81:B81)</f>
        <v>8592800</v>
      </c>
    </row>
    <row r="83" spans="1:2" x14ac:dyDescent="0.2">
      <c r="A83" s="24"/>
      <c r="B83" s="71"/>
    </row>
    <row r="84" spans="1:2" x14ac:dyDescent="0.2">
      <c r="A84" s="24"/>
      <c r="B84" s="71"/>
    </row>
    <row r="85" spans="1:2" x14ac:dyDescent="0.2">
      <c r="A85" s="3" t="s">
        <v>46</v>
      </c>
      <c r="B85" s="15"/>
    </row>
    <row r="86" spans="1:2" x14ac:dyDescent="0.2">
      <c r="A86" s="5" t="s">
        <v>101</v>
      </c>
      <c r="B86" s="6">
        <v>830702</v>
      </c>
    </row>
    <row r="87" spans="1:2" x14ac:dyDescent="0.2">
      <c r="A87" s="56" t="s">
        <v>191</v>
      </c>
      <c r="B87" s="6">
        <v>958758</v>
      </c>
    </row>
    <row r="88" spans="1:2" x14ac:dyDescent="0.2">
      <c r="A88" s="5" t="s">
        <v>107</v>
      </c>
      <c r="B88" s="6">
        <v>836722</v>
      </c>
    </row>
    <row r="89" spans="1:2" x14ac:dyDescent="0.2">
      <c r="A89" s="5" t="s">
        <v>192</v>
      </c>
      <c r="B89" s="6">
        <v>496836</v>
      </c>
    </row>
    <row r="90" spans="1:2" x14ac:dyDescent="0.2">
      <c r="A90" s="21" t="s">
        <v>17</v>
      </c>
      <c r="B90" s="15">
        <f>SUM(B86:B89)</f>
        <v>3123018</v>
      </c>
    </row>
    <row r="91" spans="1:2" x14ac:dyDescent="0.2">
      <c r="A91" s="17"/>
      <c r="B91" s="6">
        <v>0</v>
      </c>
    </row>
    <row r="92" spans="1:2" x14ac:dyDescent="0.2">
      <c r="A92" s="26"/>
      <c r="B92" s="6">
        <v>0</v>
      </c>
    </row>
    <row r="93" spans="1:2" x14ac:dyDescent="0.2">
      <c r="A93" s="27" t="s">
        <v>193</v>
      </c>
      <c r="B93" s="6">
        <v>0</v>
      </c>
    </row>
    <row r="94" spans="1:2" x14ac:dyDescent="0.2">
      <c r="A94" s="54" t="s">
        <v>82</v>
      </c>
      <c r="B94" s="6">
        <v>1283000</v>
      </c>
    </row>
    <row r="95" spans="1:2" x14ac:dyDescent="0.2">
      <c r="A95" s="54" t="s">
        <v>70</v>
      </c>
      <c r="B95" s="6">
        <v>205000</v>
      </c>
    </row>
    <row r="96" spans="1:2" x14ac:dyDescent="0.2">
      <c r="A96" s="54" t="s">
        <v>45</v>
      </c>
      <c r="B96" s="6">
        <v>671993</v>
      </c>
    </row>
    <row r="97" spans="1:2" ht="17.25" customHeight="1" x14ac:dyDescent="0.2">
      <c r="A97" s="21" t="s">
        <v>17</v>
      </c>
      <c r="B97" s="15">
        <f>SUM(B94:B96)</f>
        <v>2159993</v>
      </c>
    </row>
    <row r="98" spans="1:2" ht="17.25" customHeight="1" x14ac:dyDescent="0.2">
      <c r="A98" s="5"/>
      <c r="B98" s="6"/>
    </row>
    <row r="99" spans="1:2" x14ac:dyDescent="0.2">
      <c r="A99" s="28"/>
      <c r="B99" s="6">
        <v>0</v>
      </c>
    </row>
    <row r="100" spans="1:2" x14ac:dyDescent="0.2">
      <c r="A100" s="24" t="s">
        <v>50</v>
      </c>
      <c r="B100" s="6">
        <v>0</v>
      </c>
    </row>
    <row r="101" spans="1:2" x14ac:dyDescent="0.2">
      <c r="A101" s="7" t="s">
        <v>51</v>
      </c>
      <c r="B101" s="6">
        <v>579833.21</v>
      </c>
    </row>
    <row r="102" spans="1:2" x14ac:dyDescent="0.2">
      <c r="A102" s="7" t="s">
        <v>140</v>
      </c>
      <c r="B102" s="6">
        <v>4000</v>
      </c>
    </row>
    <row r="103" spans="1:2" x14ac:dyDescent="0.2">
      <c r="A103" s="7" t="s">
        <v>51</v>
      </c>
      <c r="B103" s="6">
        <v>16895.52</v>
      </c>
    </row>
    <row r="104" spans="1:2" x14ac:dyDescent="0.2">
      <c r="A104" s="7" t="s">
        <v>92</v>
      </c>
      <c r="B104" s="6">
        <v>18660</v>
      </c>
    </row>
    <row r="105" spans="1:2" x14ac:dyDescent="0.2">
      <c r="A105" s="7" t="s">
        <v>51</v>
      </c>
      <c r="B105" s="6">
        <v>19552</v>
      </c>
    </row>
    <row r="106" spans="1:2" x14ac:dyDescent="0.2">
      <c r="A106" s="7" t="s">
        <v>140</v>
      </c>
      <c r="B106" s="6">
        <v>60500</v>
      </c>
    </row>
    <row r="107" spans="1:2" x14ac:dyDescent="0.2">
      <c r="A107" s="29" t="s">
        <v>17</v>
      </c>
      <c r="B107" s="15">
        <f>SUM(B101:B106)</f>
        <v>699440.73</v>
      </c>
    </row>
    <row r="108" spans="1:2" x14ac:dyDescent="0.2">
      <c r="A108" s="22"/>
      <c r="B108" s="6">
        <v>0</v>
      </c>
    </row>
    <row r="109" spans="1:2" x14ac:dyDescent="0.2">
      <c r="A109" s="31" t="s">
        <v>54</v>
      </c>
      <c r="B109" s="6">
        <v>0</v>
      </c>
    </row>
    <row r="110" spans="1:2" x14ac:dyDescent="0.2">
      <c r="A110" s="5" t="s">
        <v>30</v>
      </c>
      <c r="B110" s="6">
        <v>760828</v>
      </c>
    </row>
    <row r="111" spans="1:2" x14ac:dyDescent="0.2">
      <c r="A111" s="5" t="s">
        <v>30</v>
      </c>
      <c r="B111" s="6">
        <v>380414</v>
      </c>
    </row>
    <row r="112" spans="1:2" x14ac:dyDescent="0.2">
      <c r="A112" s="5" t="s">
        <v>30</v>
      </c>
      <c r="B112" s="6">
        <v>570621</v>
      </c>
    </row>
    <row r="113" spans="1:3" x14ac:dyDescent="0.2">
      <c r="A113" s="5" t="s">
        <v>30</v>
      </c>
      <c r="B113" s="6">
        <v>570621</v>
      </c>
    </row>
    <row r="114" spans="1:3" x14ac:dyDescent="0.2">
      <c r="A114" s="10" t="s">
        <v>17</v>
      </c>
      <c r="B114" s="15">
        <f>SUM(B110:B113)</f>
        <v>2282484</v>
      </c>
    </row>
    <row r="115" spans="1:3" x14ac:dyDescent="0.2">
      <c r="A115" s="22"/>
      <c r="B115" s="6">
        <v>0</v>
      </c>
    </row>
    <row r="116" spans="1:3" x14ac:dyDescent="0.2">
      <c r="A116" s="34"/>
      <c r="B116" s="6">
        <v>0</v>
      </c>
    </row>
    <row r="117" spans="1:3" x14ac:dyDescent="0.2">
      <c r="A117" s="31" t="s">
        <v>56</v>
      </c>
      <c r="B117" s="6">
        <v>0</v>
      </c>
    </row>
    <row r="118" spans="1:3" x14ac:dyDescent="0.2">
      <c r="A118" s="5" t="s">
        <v>57</v>
      </c>
      <c r="B118" s="6">
        <v>2344000</v>
      </c>
    </row>
    <row r="119" spans="1:3" x14ac:dyDescent="0.2">
      <c r="A119" s="35" t="s">
        <v>17</v>
      </c>
      <c r="B119" s="15">
        <f>+B118</f>
        <v>2344000</v>
      </c>
    </row>
    <row r="120" spans="1:3" x14ac:dyDescent="0.2">
      <c r="A120" s="36"/>
      <c r="B120" s="6">
        <v>0</v>
      </c>
    </row>
    <row r="121" spans="1:3" x14ac:dyDescent="0.2">
      <c r="A121" s="37" t="s">
        <v>58</v>
      </c>
      <c r="B121" s="6">
        <v>0</v>
      </c>
    </row>
    <row r="122" spans="1:3" x14ac:dyDescent="0.2">
      <c r="A122" s="54" t="s">
        <v>59</v>
      </c>
      <c r="B122" s="6">
        <v>564000</v>
      </c>
    </row>
    <row r="123" spans="1:3" x14ac:dyDescent="0.2">
      <c r="A123" s="54" t="s">
        <v>60</v>
      </c>
      <c r="B123" s="6">
        <v>167450</v>
      </c>
    </row>
    <row r="124" spans="1:3" x14ac:dyDescent="0.2">
      <c r="A124" s="10" t="s">
        <v>17</v>
      </c>
      <c r="B124" s="15">
        <f>SUM(B122:B123)</f>
        <v>731450</v>
      </c>
    </row>
    <row r="125" spans="1:3" ht="16.5" customHeight="1" x14ac:dyDescent="0.2">
      <c r="A125" s="5"/>
      <c r="B125" s="6">
        <v>0</v>
      </c>
    </row>
    <row r="126" spans="1:3" x14ac:dyDescent="0.2">
      <c r="A126" s="22"/>
      <c r="B126" s="6">
        <v>0</v>
      </c>
    </row>
    <row r="127" spans="1:3" x14ac:dyDescent="0.2">
      <c r="A127" s="31"/>
      <c r="B127" s="6">
        <v>0</v>
      </c>
      <c r="C127" s="42"/>
    </row>
    <row r="128" spans="1:3" x14ac:dyDescent="0.2">
      <c r="A128" s="5"/>
      <c r="B128" s="43"/>
    </row>
    <row r="129" spans="1:2" ht="30" x14ac:dyDescent="0.35">
      <c r="A129" s="76" t="s">
        <v>175</v>
      </c>
      <c r="B129" s="45">
        <f>+B31+B44+B58+B64+B71+B75+B78+B82+B90+B97+B107+B114+B119+B124</f>
        <v>196089946.72999999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1"/>
  <sheetViews>
    <sheetView topLeftCell="A172" workbookViewId="0" xr3:uid="{842E5F09-E766-5B8D-85AF-A39847EA96FD}">
      <selection activeCell="A172" sqref="A172"/>
    </sheetView>
  </sheetViews>
  <sheetFormatPr defaultColWidth="11.43359375" defaultRowHeight="15" x14ac:dyDescent="0.2"/>
  <cols>
    <col min="1" max="1" width="79.234375" style="18" customWidth="1"/>
    <col min="2" max="2" width="46.00390625" style="46" customWidth="1"/>
    <col min="3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194</v>
      </c>
      <c r="B1" s="107"/>
    </row>
    <row r="2" spans="1:2" x14ac:dyDescent="0.2">
      <c r="A2" s="74" t="s">
        <v>0</v>
      </c>
      <c r="B2" s="2" t="s">
        <v>1</v>
      </c>
    </row>
    <row r="3" spans="1:2" x14ac:dyDescent="0.2">
      <c r="A3" s="3" t="s">
        <v>2</v>
      </c>
      <c r="B3" s="4"/>
    </row>
    <row r="4" spans="1:2" x14ac:dyDescent="0.2">
      <c r="A4" s="3" t="s">
        <v>163</v>
      </c>
      <c r="B4" s="6">
        <v>1342320</v>
      </c>
    </row>
    <row r="5" spans="1:2" x14ac:dyDescent="0.2">
      <c r="A5" s="3" t="s">
        <v>129</v>
      </c>
      <c r="B5" s="6">
        <v>1667600</v>
      </c>
    </row>
    <row r="6" spans="1:2" x14ac:dyDescent="0.2">
      <c r="A6" s="3" t="s">
        <v>73</v>
      </c>
      <c r="B6" s="6">
        <v>1167574</v>
      </c>
    </row>
    <row r="7" spans="1:2" x14ac:dyDescent="0.2">
      <c r="A7" s="3" t="s">
        <v>164</v>
      </c>
      <c r="B7" s="6">
        <v>1094000</v>
      </c>
    </row>
    <row r="8" spans="1:2" x14ac:dyDescent="0.2">
      <c r="A8" s="3" t="s">
        <v>115</v>
      </c>
      <c r="B8" s="6">
        <v>1183674</v>
      </c>
    </row>
    <row r="9" spans="1:2" x14ac:dyDescent="0.2">
      <c r="A9" s="3" t="s">
        <v>161</v>
      </c>
      <c r="B9" s="6">
        <v>658000</v>
      </c>
    </row>
    <row r="10" spans="1:2" x14ac:dyDescent="0.2">
      <c r="A10" s="3" t="s">
        <v>75</v>
      </c>
      <c r="B10" s="6">
        <v>1269000</v>
      </c>
    </row>
    <row r="11" spans="1:2" x14ac:dyDescent="0.2">
      <c r="A11" s="3" t="s">
        <v>195</v>
      </c>
      <c r="B11" s="6">
        <v>752000</v>
      </c>
    </row>
    <row r="12" spans="1:2" x14ac:dyDescent="0.2">
      <c r="A12" s="3" t="s">
        <v>10</v>
      </c>
      <c r="B12" s="6">
        <v>423000</v>
      </c>
    </row>
    <row r="13" spans="1:2" x14ac:dyDescent="0.2">
      <c r="A13" s="3" t="s">
        <v>117</v>
      </c>
      <c r="B13" s="6">
        <v>1354898</v>
      </c>
    </row>
    <row r="14" spans="1:2" x14ac:dyDescent="0.2">
      <c r="A14" s="3" t="s">
        <v>86</v>
      </c>
      <c r="B14" s="6">
        <v>2350000</v>
      </c>
    </row>
    <row r="15" spans="1:2" x14ac:dyDescent="0.2">
      <c r="A15" s="3" t="s">
        <v>3</v>
      </c>
      <c r="B15" s="6">
        <v>658000</v>
      </c>
    </row>
    <row r="16" spans="1:2" x14ac:dyDescent="0.2">
      <c r="A16" s="3" t="s">
        <v>9</v>
      </c>
      <c r="B16" s="6">
        <v>799000</v>
      </c>
    </row>
    <row r="17" spans="1:2" x14ac:dyDescent="0.2">
      <c r="A17" s="3" t="s">
        <v>10</v>
      </c>
      <c r="B17" s="6">
        <v>940000</v>
      </c>
    </row>
    <row r="18" spans="1:2" x14ac:dyDescent="0.2">
      <c r="A18" s="3" t="s">
        <v>7</v>
      </c>
      <c r="B18" s="6">
        <v>799000</v>
      </c>
    </row>
    <row r="19" spans="1:2" x14ac:dyDescent="0.2">
      <c r="A19" s="3" t="s">
        <v>181</v>
      </c>
      <c r="B19" s="6">
        <v>611000</v>
      </c>
    </row>
    <row r="20" spans="1:2" x14ac:dyDescent="0.2">
      <c r="A20" s="3" t="s">
        <v>6</v>
      </c>
      <c r="B20" s="6">
        <v>799000</v>
      </c>
    </row>
    <row r="21" spans="1:2" x14ac:dyDescent="0.2">
      <c r="A21" s="3" t="s">
        <v>5</v>
      </c>
      <c r="B21" s="6">
        <v>493500</v>
      </c>
    </row>
    <row r="22" spans="1:2" x14ac:dyDescent="0.2">
      <c r="A22" s="3" t="s">
        <v>83</v>
      </c>
      <c r="B22" s="6">
        <v>1128000</v>
      </c>
    </row>
    <row r="23" spans="1:2" x14ac:dyDescent="0.2">
      <c r="A23" s="3" t="s">
        <v>196</v>
      </c>
      <c r="B23" s="6">
        <v>470000</v>
      </c>
    </row>
    <row r="24" spans="1:2" x14ac:dyDescent="0.2">
      <c r="A24" s="3" t="s">
        <v>136</v>
      </c>
      <c r="B24" s="6">
        <v>658000</v>
      </c>
    </row>
    <row r="25" spans="1:2" x14ac:dyDescent="0.2">
      <c r="A25" s="7" t="s">
        <v>149</v>
      </c>
      <c r="B25" s="6">
        <v>658000</v>
      </c>
    </row>
    <row r="26" spans="1:2" x14ac:dyDescent="0.2">
      <c r="A26" s="5" t="s">
        <v>197</v>
      </c>
      <c r="B26" s="6">
        <v>2162000</v>
      </c>
    </row>
    <row r="27" spans="1:2" x14ac:dyDescent="0.2">
      <c r="A27" s="5" t="s">
        <v>195</v>
      </c>
      <c r="B27" s="6">
        <v>752000</v>
      </c>
    </row>
    <row r="28" spans="1:2" x14ac:dyDescent="0.2">
      <c r="A28" s="5" t="s">
        <v>3</v>
      </c>
      <c r="B28" s="6">
        <v>658000</v>
      </c>
    </row>
    <row r="29" spans="1:2" x14ac:dyDescent="0.2">
      <c r="A29" s="5" t="s">
        <v>9</v>
      </c>
      <c r="B29" s="6">
        <v>799000</v>
      </c>
    </row>
    <row r="30" spans="1:2" x14ac:dyDescent="0.2">
      <c r="A30" s="5" t="s">
        <v>10</v>
      </c>
      <c r="B30" s="6">
        <v>940000</v>
      </c>
    </row>
    <row r="31" spans="1:2" x14ac:dyDescent="0.2">
      <c r="A31" s="5" t="s">
        <v>7</v>
      </c>
      <c r="B31" s="6">
        <v>799000</v>
      </c>
    </row>
    <row r="32" spans="1:2" x14ac:dyDescent="0.2">
      <c r="A32" s="5" t="s">
        <v>181</v>
      </c>
      <c r="B32" s="6">
        <v>611000</v>
      </c>
    </row>
    <row r="33" spans="1:2" x14ac:dyDescent="0.2">
      <c r="A33" s="5" t="s">
        <v>6</v>
      </c>
      <c r="B33" s="6">
        <v>799000</v>
      </c>
    </row>
    <row r="34" spans="1:2" x14ac:dyDescent="0.2">
      <c r="A34" s="5" t="s">
        <v>5</v>
      </c>
      <c r="B34" s="6">
        <v>493500</v>
      </c>
    </row>
    <row r="35" spans="1:2" x14ac:dyDescent="0.2">
      <c r="A35" s="5" t="s">
        <v>83</v>
      </c>
      <c r="B35" s="6">
        <v>1128000</v>
      </c>
    </row>
    <row r="36" spans="1:2" x14ac:dyDescent="0.2">
      <c r="A36" s="8" t="s">
        <v>196</v>
      </c>
      <c r="B36" s="6">
        <v>470000</v>
      </c>
    </row>
    <row r="37" spans="1:2" x14ac:dyDescent="0.2">
      <c r="A37" s="8" t="s">
        <v>136</v>
      </c>
      <c r="B37" s="6">
        <v>658000</v>
      </c>
    </row>
    <row r="38" spans="1:2" x14ac:dyDescent="0.2">
      <c r="A38" s="5" t="s">
        <v>12</v>
      </c>
      <c r="B38" s="6">
        <v>1568625</v>
      </c>
    </row>
    <row r="39" spans="1:2" x14ac:dyDescent="0.2">
      <c r="A39" s="5" t="s">
        <v>149</v>
      </c>
      <c r="B39" s="6">
        <v>658000</v>
      </c>
    </row>
    <row r="40" spans="1:2" x14ac:dyDescent="0.2">
      <c r="A40" s="5" t="s">
        <v>75</v>
      </c>
      <c r="B40" s="6">
        <v>1269000</v>
      </c>
    </row>
    <row r="41" spans="1:2" x14ac:dyDescent="0.2">
      <c r="A41" s="53" t="s">
        <v>13</v>
      </c>
      <c r="B41" s="6">
        <v>2316000</v>
      </c>
    </row>
    <row r="42" spans="1:2" x14ac:dyDescent="0.2">
      <c r="A42" s="14" t="s">
        <v>15</v>
      </c>
      <c r="B42" s="6">
        <v>1240800</v>
      </c>
    </row>
    <row r="43" spans="1:2" x14ac:dyDescent="0.2">
      <c r="A43" s="5" t="s">
        <v>14</v>
      </c>
      <c r="B43" s="6">
        <v>1927000</v>
      </c>
    </row>
    <row r="44" spans="1:2" x14ac:dyDescent="0.2">
      <c r="A44" s="5" t="s">
        <v>198</v>
      </c>
      <c r="B44" s="6">
        <v>3454500</v>
      </c>
    </row>
    <row r="45" spans="1:2" x14ac:dyDescent="0.2">
      <c r="A45" s="5" t="s">
        <v>119</v>
      </c>
      <c r="B45" s="6">
        <v>2025000</v>
      </c>
    </row>
    <row r="46" spans="1:2" x14ac:dyDescent="0.2">
      <c r="A46" s="47" t="s">
        <v>17</v>
      </c>
      <c r="B46" s="15">
        <f>SUM(B4:B45)</f>
        <v>46003991</v>
      </c>
    </row>
    <row r="47" spans="1:2" x14ac:dyDescent="0.2">
      <c r="A47" s="11"/>
      <c r="B47" s="6"/>
    </row>
    <row r="48" spans="1:2" x14ac:dyDescent="0.2">
      <c r="A48" s="13" t="s">
        <v>18</v>
      </c>
      <c r="B48" s="6">
        <v>0</v>
      </c>
    </row>
    <row r="49" spans="1:2" x14ac:dyDescent="0.2">
      <c r="A49" s="54" t="s">
        <v>132</v>
      </c>
      <c r="B49" s="6">
        <v>7429718</v>
      </c>
    </row>
    <row r="50" spans="1:2" x14ac:dyDescent="0.2">
      <c r="A50" s="54" t="s">
        <v>97</v>
      </c>
      <c r="B50" s="6">
        <v>269100</v>
      </c>
    </row>
    <row r="51" spans="1:2" x14ac:dyDescent="0.2">
      <c r="A51" s="54" t="s">
        <v>19</v>
      </c>
      <c r="B51" s="6">
        <v>10210427</v>
      </c>
    </row>
    <row r="52" spans="1:2" x14ac:dyDescent="0.2">
      <c r="A52" s="54" t="s">
        <v>22</v>
      </c>
      <c r="B52" s="6">
        <v>651926</v>
      </c>
    </row>
    <row r="53" spans="1:2" x14ac:dyDescent="0.2">
      <c r="A53" s="54" t="s">
        <v>21</v>
      </c>
      <c r="B53" s="6">
        <v>730250</v>
      </c>
    </row>
    <row r="54" spans="1:2" x14ac:dyDescent="0.2">
      <c r="A54" s="54" t="s">
        <v>19</v>
      </c>
      <c r="B54" s="6">
        <v>10089853</v>
      </c>
    </row>
    <row r="55" spans="1:2" x14ac:dyDescent="0.2">
      <c r="A55" s="54" t="s">
        <v>25</v>
      </c>
      <c r="B55" s="6">
        <v>3060517</v>
      </c>
    </row>
    <row r="56" spans="1:2" x14ac:dyDescent="0.2">
      <c r="A56" s="54" t="s">
        <v>26</v>
      </c>
      <c r="B56" s="6">
        <v>2182025</v>
      </c>
    </row>
    <row r="57" spans="1:2" x14ac:dyDescent="0.2">
      <c r="A57" s="54" t="s">
        <v>89</v>
      </c>
      <c r="B57" s="6">
        <v>3066541</v>
      </c>
    </row>
    <row r="58" spans="1:2" x14ac:dyDescent="0.2">
      <c r="A58" s="54" t="s">
        <v>23</v>
      </c>
      <c r="B58" s="6">
        <v>2788350</v>
      </c>
    </row>
    <row r="59" spans="1:2" x14ac:dyDescent="0.2">
      <c r="A59" s="54" t="s">
        <v>29</v>
      </c>
      <c r="B59" s="6">
        <v>5130669</v>
      </c>
    </row>
    <row r="60" spans="1:2" x14ac:dyDescent="0.2">
      <c r="A60" s="54" t="s">
        <v>154</v>
      </c>
      <c r="B60" s="6">
        <v>4467475</v>
      </c>
    </row>
    <row r="61" spans="1:2" x14ac:dyDescent="0.2">
      <c r="A61" s="54" t="s">
        <v>24</v>
      </c>
      <c r="B61" s="6">
        <v>547800</v>
      </c>
    </row>
    <row r="62" spans="1:2" x14ac:dyDescent="0.2">
      <c r="A62" s="54" t="s">
        <v>27</v>
      </c>
      <c r="B62" s="6">
        <v>429400</v>
      </c>
    </row>
    <row r="63" spans="1:2" x14ac:dyDescent="0.2">
      <c r="A63" s="54" t="s">
        <v>119</v>
      </c>
      <c r="B63" s="6">
        <v>554600</v>
      </c>
    </row>
    <row r="64" spans="1:2" x14ac:dyDescent="0.2">
      <c r="A64" s="10" t="s">
        <v>17</v>
      </c>
      <c r="B64" s="15">
        <f>SUM(B49:B63)</f>
        <v>51608651</v>
      </c>
    </row>
    <row r="65" spans="1:2" x14ac:dyDescent="0.2">
      <c r="A65" s="10"/>
      <c r="B65" s="6">
        <v>0</v>
      </c>
    </row>
    <row r="66" spans="1:2" x14ac:dyDescent="0.2">
      <c r="A66" s="3" t="s">
        <v>199</v>
      </c>
      <c r="B66" s="6">
        <v>0</v>
      </c>
    </row>
    <row r="67" spans="1:2" x14ac:dyDescent="0.2">
      <c r="A67" s="3" t="s">
        <v>72</v>
      </c>
      <c r="B67" s="6">
        <v>26261064</v>
      </c>
    </row>
    <row r="68" spans="1:2" x14ac:dyDescent="0.2">
      <c r="A68" s="3" t="s">
        <v>200</v>
      </c>
      <c r="B68" s="6">
        <v>1306759</v>
      </c>
    </row>
    <row r="69" spans="1:2" x14ac:dyDescent="0.2">
      <c r="A69" s="3" t="s">
        <v>31</v>
      </c>
      <c r="B69" s="6">
        <v>4500407</v>
      </c>
    </row>
    <row r="70" spans="1:2" x14ac:dyDescent="0.2">
      <c r="A70" s="3" t="s">
        <v>184</v>
      </c>
      <c r="B70" s="6">
        <v>1231995</v>
      </c>
    </row>
    <row r="71" spans="1:2" x14ac:dyDescent="0.2">
      <c r="A71" s="3" t="s">
        <v>201</v>
      </c>
      <c r="B71" s="6">
        <v>814148</v>
      </c>
    </row>
    <row r="72" spans="1:2" x14ac:dyDescent="0.2">
      <c r="A72" s="3" t="s">
        <v>143</v>
      </c>
      <c r="B72" s="6">
        <v>25724528</v>
      </c>
    </row>
    <row r="73" spans="1:2" x14ac:dyDescent="0.2">
      <c r="A73" s="3" t="s">
        <v>202</v>
      </c>
      <c r="B73" s="6">
        <v>1306759</v>
      </c>
    </row>
    <row r="74" spans="1:2" x14ac:dyDescent="0.2">
      <c r="A74" s="3" t="s">
        <v>203</v>
      </c>
      <c r="B74" s="6">
        <v>814148</v>
      </c>
    </row>
    <row r="75" spans="1:2" x14ac:dyDescent="0.2">
      <c r="A75" s="3" t="s">
        <v>31</v>
      </c>
      <c r="B75" s="6">
        <v>11717043</v>
      </c>
    </row>
    <row r="76" spans="1:2" x14ac:dyDescent="0.2">
      <c r="A76" s="3" t="s">
        <v>84</v>
      </c>
      <c r="B76" s="6">
        <v>1231996</v>
      </c>
    </row>
    <row r="77" spans="1:2" x14ac:dyDescent="0.2">
      <c r="A77" s="3" t="s">
        <v>76</v>
      </c>
      <c r="B77" s="6">
        <v>2666352</v>
      </c>
    </row>
    <row r="78" spans="1:2" x14ac:dyDescent="0.2">
      <c r="A78" s="3" t="s">
        <v>153</v>
      </c>
      <c r="B78" s="6">
        <v>72212</v>
      </c>
    </row>
    <row r="79" spans="1:2" x14ac:dyDescent="0.2">
      <c r="A79" s="3" t="s">
        <v>173</v>
      </c>
      <c r="B79" s="6">
        <v>459544</v>
      </c>
    </row>
    <row r="80" spans="1:2" x14ac:dyDescent="0.2">
      <c r="A80" s="40" t="s">
        <v>17</v>
      </c>
      <c r="B80" s="15">
        <f>SUM(B67:B79)</f>
        <v>78106955</v>
      </c>
    </row>
    <row r="81" spans="1:4" x14ac:dyDescent="0.2">
      <c r="A81" s="3"/>
      <c r="B81" s="6"/>
    </row>
    <row r="82" spans="1:4" x14ac:dyDescent="0.2">
      <c r="A82" s="3" t="s">
        <v>103</v>
      </c>
      <c r="B82" s="6"/>
    </row>
    <row r="83" spans="1:4" x14ac:dyDescent="0.2">
      <c r="A83" s="7" t="s">
        <v>30</v>
      </c>
      <c r="B83" s="6">
        <v>3175630</v>
      </c>
    </row>
    <row r="84" spans="1:4" ht="16.5" customHeight="1" x14ac:dyDescent="0.2">
      <c r="A84" s="54" t="s">
        <v>30</v>
      </c>
      <c r="B84" s="6">
        <v>3175630</v>
      </c>
    </row>
    <row r="85" spans="1:4" ht="16.5" customHeight="1" x14ac:dyDescent="0.2">
      <c r="A85" s="21" t="s">
        <v>17</v>
      </c>
      <c r="B85" s="15">
        <f>SUM(B83:B84)</f>
        <v>6351260</v>
      </c>
    </row>
    <row r="86" spans="1:4" x14ac:dyDescent="0.2">
      <c r="A86" s="16" t="s">
        <v>33</v>
      </c>
      <c r="B86" s="15"/>
    </row>
    <row r="87" spans="1:4" x14ac:dyDescent="0.2">
      <c r="A87" s="17" t="s">
        <v>34</v>
      </c>
      <c r="B87" s="6">
        <v>8966300</v>
      </c>
    </row>
    <row r="88" spans="1:4" x14ac:dyDescent="0.2">
      <c r="A88" s="17" t="s">
        <v>34</v>
      </c>
      <c r="B88" s="6">
        <v>21414700</v>
      </c>
    </row>
    <row r="89" spans="1:4" x14ac:dyDescent="0.2">
      <c r="A89" s="17" t="s">
        <v>34</v>
      </c>
      <c r="B89" s="6">
        <v>363600</v>
      </c>
    </row>
    <row r="90" spans="1:4" x14ac:dyDescent="0.2">
      <c r="A90" s="10" t="s">
        <v>17</v>
      </c>
      <c r="B90" s="15">
        <f>SUM(B87:B89)</f>
        <v>30744600</v>
      </c>
    </row>
    <row r="91" spans="1:4" x14ac:dyDescent="0.2">
      <c r="A91" s="14"/>
      <c r="B91" s="6">
        <v>0</v>
      </c>
    </row>
    <row r="92" spans="1:4" x14ac:dyDescent="0.2">
      <c r="A92" s="19" t="s">
        <v>35</v>
      </c>
      <c r="B92" s="6">
        <v>0</v>
      </c>
      <c r="C92" s="20"/>
      <c r="D92" s="50"/>
    </row>
    <row r="93" spans="1:4" x14ac:dyDescent="0.2">
      <c r="A93" s="54" t="s">
        <v>36</v>
      </c>
      <c r="B93" s="6">
        <v>1167151</v>
      </c>
      <c r="C93" s="20"/>
      <c r="D93" s="50"/>
    </row>
    <row r="94" spans="1:4" x14ac:dyDescent="0.2">
      <c r="A94" s="21" t="s">
        <v>17</v>
      </c>
      <c r="B94" s="15">
        <f>+B93</f>
        <v>1167151</v>
      </c>
      <c r="C94" s="20"/>
      <c r="D94" s="50"/>
    </row>
    <row r="95" spans="1:4" x14ac:dyDescent="0.2">
      <c r="A95" s="5"/>
      <c r="B95" s="6">
        <v>0</v>
      </c>
    </row>
    <row r="96" spans="1:4" x14ac:dyDescent="0.2">
      <c r="A96" s="5" t="s">
        <v>37</v>
      </c>
      <c r="B96" s="6"/>
    </row>
    <row r="97" spans="1:2" x14ac:dyDescent="0.2">
      <c r="A97" s="54" t="s">
        <v>205</v>
      </c>
      <c r="B97" s="6">
        <v>289648</v>
      </c>
    </row>
    <row r="98" spans="1:2" x14ac:dyDescent="0.2">
      <c r="A98" s="54" t="s">
        <v>38</v>
      </c>
      <c r="B98" s="6">
        <v>1574389</v>
      </c>
    </row>
    <row r="99" spans="1:2" x14ac:dyDescent="0.2">
      <c r="A99" s="79" t="s">
        <v>41</v>
      </c>
      <c r="B99" s="6">
        <v>587450</v>
      </c>
    </row>
    <row r="100" spans="1:2" x14ac:dyDescent="0.2">
      <c r="A100" s="79" t="s">
        <v>39</v>
      </c>
      <c r="B100" s="6">
        <v>650957</v>
      </c>
    </row>
    <row r="101" spans="1:2" x14ac:dyDescent="0.2">
      <c r="A101" s="54" t="s">
        <v>42</v>
      </c>
      <c r="B101" s="6">
        <v>3111430</v>
      </c>
    </row>
    <row r="102" spans="1:2" x14ac:dyDescent="0.2">
      <c r="A102" s="21" t="s">
        <v>17</v>
      </c>
      <c r="B102" s="48">
        <f>SUM(B97:B101)</f>
        <v>6213874</v>
      </c>
    </row>
    <row r="103" spans="1:2" x14ac:dyDescent="0.2">
      <c r="A103" s="5"/>
      <c r="B103" s="14"/>
    </row>
    <row r="104" spans="1:2" x14ac:dyDescent="0.2">
      <c r="A104" s="3" t="s">
        <v>43</v>
      </c>
      <c r="B104" s="6">
        <v>2554000</v>
      </c>
    </row>
    <row r="105" spans="1:2" x14ac:dyDescent="0.2">
      <c r="A105" s="19" t="s">
        <v>43</v>
      </c>
      <c r="B105" s="15">
        <f>+B104</f>
        <v>2554000</v>
      </c>
    </row>
    <row r="106" spans="1:2" x14ac:dyDescent="0.2">
      <c r="A106" s="32" t="s">
        <v>17</v>
      </c>
      <c r="B106" s="15">
        <v>0</v>
      </c>
    </row>
    <row r="107" spans="1:2" x14ac:dyDescent="0.2">
      <c r="A107" s="22"/>
      <c r="B107" s="6">
        <v>0</v>
      </c>
    </row>
    <row r="108" spans="1:2" x14ac:dyDescent="0.2">
      <c r="A108" s="23" t="s">
        <v>44</v>
      </c>
      <c r="B108" s="6">
        <v>0</v>
      </c>
    </row>
    <row r="109" spans="1:2" x14ac:dyDescent="0.2">
      <c r="A109" s="23" t="s">
        <v>45</v>
      </c>
      <c r="B109" s="6">
        <v>8535200</v>
      </c>
    </row>
    <row r="110" spans="1:2" x14ac:dyDescent="0.2">
      <c r="A110" s="30" t="s">
        <v>17</v>
      </c>
      <c r="B110" s="15">
        <f>+B109</f>
        <v>8535200</v>
      </c>
    </row>
    <row r="111" spans="1:2" x14ac:dyDescent="0.2">
      <c r="A111" s="24"/>
      <c r="B111" s="49">
        <v>0</v>
      </c>
    </row>
    <row r="112" spans="1:2" x14ac:dyDescent="0.2">
      <c r="A112" s="27" t="s">
        <v>207</v>
      </c>
      <c r="B112" s="6">
        <v>0</v>
      </c>
    </row>
    <row r="113" spans="1:2" x14ac:dyDescent="0.2">
      <c r="A113" s="27" t="s">
        <v>49</v>
      </c>
      <c r="B113" s="6">
        <v>2447241</v>
      </c>
    </row>
    <row r="114" spans="1:2" ht="17.25" customHeight="1" x14ac:dyDescent="0.2">
      <c r="A114" s="21" t="s">
        <v>17</v>
      </c>
      <c r="B114" s="15">
        <f>SUM(B113:B113)</f>
        <v>2447241</v>
      </c>
    </row>
    <row r="115" spans="1:2" x14ac:dyDescent="0.2">
      <c r="A115" s="28"/>
      <c r="B115" s="6">
        <v>0</v>
      </c>
    </row>
    <row r="116" spans="1:2" x14ac:dyDescent="0.2">
      <c r="A116" s="24" t="s">
        <v>50</v>
      </c>
      <c r="B116" s="6">
        <v>0</v>
      </c>
    </row>
    <row r="117" spans="1:2" x14ac:dyDescent="0.2">
      <c r="A117" s="54" t="s">
        <v>51</v>
      </c>
      <c r="B117" s="6">
        <v>838400.58</v>
      </c>
    </row>
    <row r="118" spans="1:2" x14ac:dyDescent="0.2">
      <c r="A118" s="54" t="s">
        <v>51</v>
      </c>
      <c r="B118" s="6">
        <v>78865.41</v>
      </c>
    </row>
    <row r="119" spans="1:2" x14ac:dyDescent="0.2">
      <c r="A119" s="54" t="s">
        <v>51</v>
      </c>
      <c r="B119" s="6">
        <v>3584.28</v>
      </c>
    </row>
    <row r="120" spans="1:2" x14ac:dyDescent="0.2">
      <c r="A120" s="54" t="s">
        <v>92</v>
      </c>
      <c r="B120" s="6">
        <v>12440</v>
      </c>
    </row>
    <row r="121" spans="1:2" x14ac:dyDescent="0.2">
      <c r="A121" s="54" t="s">
        <v>140</v>
      </c>
      <c r="B121" s="6">
        <v>60500</v>
      </c>
    </row>
    <row r="122" spans="1:2" x14ac:dyDescent="0.2">
      <c r="A122" s="54" t="s">
        <v>140</v>
      </c>
      <c r="B122" s="6">
        <v>4000</v>
      </c>
    </row>
    <row r="123" spans="1:2" x14ac:dyDescent="0.2">
      <c r="A123" s="29" t="s">
        <v>17</v>
      </c>
      <c r="B123" s="15">
        <f>SUM(B117:B122)</f>
        <v>997790.27</v>
      </c>
    </row>
    <row r="124" spans="1:2" x14ac:dyDescent="0.2">
      <c r="A124" s="22"/>
      <c r="B124" s="6">
        <v>0</v>
      </c>
    </row>
    <row r="125" spans="1:2" x14ac:dyDescent="0.2">
      <c r="A125" s="22" t="s">
        <v>206</v>
      </c>
      <c r="B125" s="6">
        <v>0</v>
      </c>
    </row>
    <row r="126" spans="1:2" x14ac:dyDescent="0.2">
      <c r="A126" s="28" t="s">
        <v>104</v>
      </c>
      <c r="B126" s="6">
        <v>952314</v>
      </c>
    </row>
    <row r="127" spans="1:2" x14ac:dyDescent="0.2">
      <c r="A127" s="78" t="s">
        <v>17</v>
      </c>
      <c r="B127" s="15">
        <f>SUM(B126:B126)</f>
        <v>952314</v>
      </c>
    </row>
    <row r="128" spans="1:2" x14ac:dyDescent="0.2">
      <c r="A128" s="22"/>
      <c r="B128" s="6">
        <v>0</v>
      </c>
    </row>
    <row r="129" spans="1:2" x14ac:dyDescent="0.2">
      <c r="A129" s="31" t="s">
        <v>54</v>
      </c>
      <c r="B129" s="6">
        <v>0</v>
      </c>
    </row>
    <row r="130" spans="1:2" x14ac:dyDescent="0.2">
      <c r="A130" s="54" t="s">
        <v>30</v>
      </c>
      <c r="B130" s="6">
        <v>380414</v>
      </c>
    </row>
    <row r="131" spans="1:2" x14ac:dyDescent="0.2">
      <c r="A131" s="54" t="s">
        <v>30</v>
      </c>
      <c r="B131" s="6">
        <v>570621</v>
      </c>
    </row>
    <row r="132" spans="1:2" x14ac:dyDescent="0.2">
      <c r="A132" s="54" t="s">
        <v>30</v>
      </c>
      <c r="B132" s="6">
        <v>700828</v>
      </c>
    </row>
    <row r="133" spans="1:2" x14ac:dyDescent="0.2">
      <c r="A133" s="10" t="s">
        <v>17</v>
      </c>
      <c r="B133" s="15">
        <f>SUM(B130:B132)</f>
        <v>1651863</v>
      </c>
    </row>
    <row r="134" spans="1:2" x14ac:dyDescent="0.2">
      <c r="A134" s="22"/>
      <c r="B134" s="6">
        <v>0</v>
      </c>
    </row>
    <row r="135" spans="1:2" x14ac:dyDescent="0.2">
      <c r="A135" s="33"/>
      <c r="B135" s="6">
        <v>0</v>
      </c>
    </row>
    <row r="136" spans="1:2" x14ac:dyDescent="0.2">
      <c r="A136" s="31" t="s">
        <v>56</v>
      </c>
      <c r="B136" s="6">
        <v>0</v>
      </c>
    </row>
    <row r="137" spans="1:2" x14ac:dyDescent="0.2">
      <c r="A137" s="5" t="s">
        <v>57</v>
      </c>
      <c r="B137" s="6">
        <v>1172000</v>
      </c>
    </row>
    <row r="138" spans="1:2" x14ac:dyDescent="0.2">
      <c r="A138" s="5" t="s">
        <v>57</v>
      </c>
      <c r="B138" s="6">
        <v>2344000</v>
      </c>
    </row>
    <row r="139" spans="1:2" x14ac:dyDescent="0.2">
      <c r="A139" s="57" t="s">
        <v>17</v>
      </c>
      <c r="B139" s="15">
        <f>+B137+B138</f>
        <v>3516000</v>
      </c>
    </row>
    <row r="140" spans="1:2" x14ac:dyDescent="0.2">
      <c r="A140" s="36"/>
      <c r="B140" s="6">
        <v>0</v>
      </c>
    </row>
    <row r="141" spans="1:2" x14ac:dyDescent="0.2">
      <c r="A141" s="37" t="s">
        <v>58</v>
      </c>
      <c r="B141" s="6">
        <v>0</v>
      </c>
    </row>
    <row r="142" spans="1:2" x14ac:dyDescent="0.2">
      <c r="A142" s="54" t="s">
        <v>118</v>
      </c>
      <c r="B142" s="6">
        <v>1000098</v>
      </c>
    </row>
    <row r="143" spans="1:2" x14ac:dyDescent="0.2">
      <c r="A143" s="54" t="s">
        <v>204</v>
      </c>
      <c r="B143" s="6">
        <v>1621760</v>
      </c>
    </row>
    <row r="144" spans="1:2" x14ac:dyDescent="0.2">
      <c r="A144" s="54" t="s">
        <v>69</v>
      </c>
      <c r="B144" s="6">
        <v>1296415</v>
      </c>
    </row>
    <row r="145" spans="1:2" x14ac:dyDescent="0.2">
      <c r="A145" s="54" t="s">
        <v>69</v>
      </c>
      <c r="B145" s="6">
        <v>100000</v>
      </c>
    </row>
    <row r="146" spans="1:2" x14ac:dyDescent="0.2">
      <c r="A146" s="54" t="s">
        <v>62</v>
      </c>
      <c r="B146" s="6">
        <v>1196714</v>
      </c>
    </row>
    <row r="147" spans="1:2" x14ac:dyDescent="0.2">
      <c r="A147" s="54" t="s">
        <v>64</v>
      </c>
      <c r="B147" s="6">
        <v>2866780</v>
      </c>
    </row>
    <row r="148" spans="1:2" x14ac:dyDescent="0.2">
      <c r="A148" s="54" t="s">
        <v>118</v>
      </c>
      <c r="B148" s="6">
        <v>1053777</v>
      </c>
    </row>
    <row r="149" spans="1:2" x14ac:dyDescent="0.2">
      <c r="A149" s="10" t="s">
        <v>17</v>
      </c>
      <c r="B149" s="15">
        <f>SUM(B142:B148)</f>
        <v>9135544</v>
      </c>
    </row>
    <row r="150" spans="1:2" ht="16.5" customHeight="1" x14ac:dyDescent="0.2">
      <c r="A150" s="5"/>
      <c r="B150" s="6">
        <v>0</v>
      </c>
    </row>
    <row r="151" spans="1:2" x14ac:dyDescent="0.2">
      <c r="A151" s="38" t="s">
        <v>17</v>
      </c>
      <c r="B151" s="6">
        <v>0</v>
      </c>
    </row>
    <row r="152" spans="1:2" x14ac:dyDescent="0.2">
      <c r="A152" s="37"/>
      <c r="B152" s="6">
        <v>0</v>
      </c>
    </row>
    <row r="153" spans="1:2" x14ac:dyDescent="0.2">
      <c r="A153" s="31" t="s">
        <v>65</v>
      </c>
      <c r="B153" s="6">
        <v>0</v>
      </c>
    </row>
    <row r="154" spans="1:2" x14ac:dyDescent="0.2">
      <c r="A154" s="39" t="s">
        <v>53</v>
      </c>
      <c r="B154" s="6">
        <v>10564251</v>
      </c>
    </row>
    <row r="155" spans="1:2" x14ac:dyDescent="0.2">
      <c r="A155" s="10" t="s">
        <v>17</v>
      </c>
      <c r="B155" s="15">
        <f>+B154</f>
        <v>10564251</v>
      </c>
    </row>
    <row r="156" spans="1:2" x14ac:dyDescent="0.2">
      <c r="A156" s="22"/>
      <c r="B156" s="6">
        <v>0</v>
      </c>
    </row>
    <row r="157" spans="1:2" x14ac:dyDescent="0.2">
      <c r="A157" s="31" t="s">
        <v>67</v>
      </c>
      <c r="B157" s="6">
        <v>0</v>
      </c>
    </row>
    <row r="158" spans="1:2" x14ac:dyDescent="0.2">
      <c r="A158" s="7" t="s">
        <v>123</v>
      </c>
      <c r="B158" s="6">
        <v>7513730</v>
      </c>
    </row>
    <row r="159" spans="1:2" x14ac:dyDescent="0.2">
      <c r="A159" s="7" t="s">
        <v>122</v>
      </c>
      <c r="B159" s="6">
        <v>7505383</v>
      </c>
    </row>
    <row r="160" spans="1:2" x14ac:dyDescent="0.2">
      <c r="A160" s="7" t="s">
        <v>208</v>
      </c>
      <c r="B160" s="6">
        <v>7508023</v>
      </c>
    </row>
    <row r="161" spans="1:3" x14ac:dyDescent="0.2">
      <c r="A161" s="54" t="s">
        <v>209</v>
      </c>
      <c r="B161" s="6">
        <v>7704246</v>
      </c>
    </row>
    <row r="162" spans="1:3" x14ac:dyDescent="0.2">
      <c r="A162" s="54" t="s">
        <v>156</v>
      </c>
      <c r="B162" s="6">
        <v>2936271</v>
      </c>
    </row>
    <row r="163" spans="1:3" x14ac:dyDescent="0.2">
      <c r="A163" s="54" t="s">
        <v>210</v>
      </c>
      <c r="B163" s="6">
        <v>2936271</v>
      </c>
    </row>
    <row r="164" spans="1:3" x14ac:dyDescent="0.2">
      <c r="A164" s="54" t="s">
        <v>211</v>
      </c>
      <c r="B164" s="6">
        <v>823355</v>
      </c>
    </row>
    <row r="165" spans="1:3" x14ac:dyDescent="0.2">
      <c r="A165" s="40" t="s">
        <v>68</v>
      </c>
      <c r="B165" s="15">
        <f>SUM(B158:B164)</f>
        <v>36927279</v>
      </c>
    </row>
    <row r="166" spans="1:3" x14ac:dyDescent="0.2">
      <c r="A166" s="40"/>
      <c r="B166" s="6">
        <v>0</v>
      </c>
    </row>
    <row r="167" spans="1:3" x14ac:dyDescent="0.2">
      <c r="A167" s="41"/>
      <c r="B167" s="6">
        <v>0</v>
      </c>
    </row>
    <row r="168" spans="1:3" x14ac:dyDescent="0.2">
      <c r="A168" s="31" t="s">
        <v>212</v>
      </c>
      <c r="B168" s="6">
        <v>0</v>
      </c>
    </row>
    <row r="169" spans="1:3" x14ac:dyDescent="0.2">
      <c r="A169" s="31" t="s">
        <v>213</v>
      </c>
      <c r="B169" s="6">
        <v>1033014</v>
      </c>
      <c r="C169" s="42"/>
    </row>
    <row r="170" spans="1:3" x14ac:dyDescent="0.2">
      <c r="A170" s="40" t="s">
        <v>68</v>
      </c>
      <c r="B170" s="15">
        <f>+B169</f>
        <v>1033014</v>
      </c>
      <c r="C170" s="42"/>
    </row>
    <row r="171" spans="1:3" ht="30" x14ac:dyDescent="0.35">
      <c r="A171" s="44" t="s">
        <v>293</v>
      </c>
      <c r="B171" s="45">
        <f>+B46+B64+B80+B85+B90+B94+B102+B105+B110+B114+B123+B127+B133+B139+B149+B155+B165+B170</f>
        <v>298510978.26999998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1"/>
  <sheetViews>
    <sheetView topLeftCell="A112" workbookViewId="0" xr3:uid="{51F8DEE0-4D01-5F28-A812-FC0BD7CAC4A5}">
      <selection activeCell="A131" sqref="A131"/>
    </sheetView>
  </sheetViews>
  <sheetFormatPr defaultColWidth="11.43359375" defaultRowHeight="15" x14ac:dyDescent="0.2"/>
  <cols>
    <col min="1" max="1" width="79.234375" style="18" customWidth="1"/>
    <col min="2" max="2" width="46.00390625" style="46" customWidth="1"/>
    <col min="3" max="3" width="11.43359375" style="1"/>
    <col min="4" max="4" width="17.484375" style="1" bestFit="1" customWidth="1"/>
    <col min="5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214</v>
      </c>
      <c r="B1" s="107"/>
    </row>
    <row r="2" spans="1:2" x14ac:dyDescent="0.2">
      <c r="A2" s="77" t="s">
        <v>0</v>
      </c>
      <c r="B2" s="2" t="s">
        <v>1</v>
      </c>
    </row>
    <row r="3" spans="1:2" x14ac:dyDescent="0.2">
      <c r="A3" s="3" t="s">
        <v>2</v>
      </c>
      <c r="B3" s="4"/>
    </row>
    <row r="4" spans="1:2" x14ac:dyDescent="0.2">
      <c r="A4" s="54" t="s">
        <v>75</v>
      </c>
      <c r="B4" s="59">
        <v>1269000</v>
      </c>
    </row>
    <row r="5" spans="1:2" x14ac:dyDescent="0.2">
      <c r="A5" s="54" t="s">
        <v>130</v>
      </c>
      <c r="B5" s="59">
        <v>2169456</v>
      </c>
    </row>
    <row r="6" spans="1:2" x14ac:dyDescent="0.2">
      <c r="A6" s="7" t="s">
        <v>163</v>
      </c>
      <c r="B6" s="59">
        <v>1685412</v>
      </c>
    </row>
    <row r="7" spans="1:2" x14ac:dyDescent="0.2">
      <c r="A7" s="7" t="s">
        <v>129</v>
      </c>
      <c r="B7" s="59">
        <v>1598000</v>
      </c>
    </row>
    <row r="8" spans="1:2" x14ac:dyDescent="0.2">
      <c r="A8" s="7" t="s">
        <v>73</v>
      </c>
      <c r="B8" s="59">
        <v>1236322</v>
      </c>
    </row>
    <row r="9" spans="1:2" x14ac:dyDescent="0.2">
      <c r="A9" s="7" t="s">
        <v>115</v>
      </c>
      <c r="B9" s="59">
        <v>1236322</v>
      </c>
    </row>
    <row r="10" spans="1:2" x14ac:dyDescent="0.2">
      <c r="A10" s="54" t="s">
        <v>161</v>
      </c>
      <c r="B10" s="59">
        <v>1316000</v>
      </c>
    </row>
    <row r="11" spans="1:2" x14ac:dyDescent="0.2">
      <c r="A11" s="54" t="s">
        <v>117</v>
      </c>
      <c r="B11" s="59">
        <v>1383953</v>
      </c>
    </row>
    <row r="12" spans="1:2" x14ac:dyDescent="0.2">
      <c r="A12" s="54" t="s">
        <v>11</v>
      </c>
      <c r="B12" s="59">
        <v>752000</v>
      </c>
    </row>
    <row r="13" spans="1:2" x14ac:dyDescent="0.2">
      <c r="A13" s="54" t="s">
        <v>10</v>
      </c>
      <c r="B13" s="59">
        <v>940000</v>
      </c>
    </row>
    <row r="14" spans="1:2" x14ac:dyDescent="0.2">
      <c r="A14" s="54" t="s">
        <v>3</v>
      </c>
      <c r="B14" s="59">
        <v>594277</v>
      </c>
    </row>
    <row r="15" spans="1:2" x14ac:dyDescent="0.2">
      <c r="A15" s="54" t="s">
        <v>9</v>
      </c>
      <c r="B15" s="59">
        <v>799000</v>
      </c>
    </row>
    <row r="16" spans="1:2" x14ac:dyDescent="0.2">
      <c r="A16" s="54" t="s">
        <v>7</v>
      </c>
      <c r="B16" s="59">
        <v>799000</v>
      </c>
    </row>
    <row r="17" spans="1:2" x14ac:dyDescent="0.2">
      <c r="A17" s="54" t="s">
        <v>6</v>
      </c>
      <c r="B17" s="59">
        <v>799000</v>
      </c>
    </row>
    <row r="18" spans="1:2" x14ac:dyDescent="0.2">
      <c r="A18" s="54" t="s">
        <v>8</v>
      </c>
      <c r="B18" s="59">
        <v>611000</v>
      </c>
    </row>
    <row r="19" spans="1:2" x14ac:dyDescent="0.2">
      <c r="A19" s="54" t="s">
        <v>5</v>
      </c>
      <c r="B19" s="59">
        <v>493500</v>
      </c>
    </row>
    <row r="20" spans="1:2" x14ac:dyDescent="0.2">
      <c r="A20" s="54" t="s">
        <v>196</v>
      </c>
      <c r="B20" s="59">
        <v>470000</v>
      </c>
    </row>
    <row r="21" spans="1:2" x14ac:dyDescent="0.2">
      <c r="A21" s="54" t="s">
        <v>136</v>
      </c>
      <c r="B21" s="59">
        <v>658000</v>
      </c>
    </row>
    <row r="22" spans="1:2" x14ac:dyDescent="0.2">
      <c r="A22" s="54" t="s">
        <v>197</v>
      </c>
      <c r="B22" s="59">
        <v>1081000</v>
      </c>
    </row>
    <row r="23" spans="1:2" x14ac:dyDescent="0.2">
      <c r="A23" s="54" t="s">
        <v>83</v>
      </c>
      <c r="B23" s="59">
        <v>1128000</v>
      </c>
    </row>
    <row r="24" spans="1:2" x14ac:dyDescent="0.2">
      <c r="A24" s="54" t="s">
        <v>221</v>
      </c>
      <c r="B24" s="59">
        <v>2961000</v>
      </c>
    </row>
    <row r="25" spans="1:2" x14ac:dyDescent="0.2">
      <c r="A25" s="79" t="s">
        <v>152</v>
      </c>
      <c r="B25" s="59">
        <v>2434600</v>
      </c>
    </row>
    <row r="26" spans="1:2" x14ac:dyDescent="0.2">
      <c r="A26" s="54" t="s">
        <v>149</v>
      </c>
      <c r="B26" s="59">
        <v>658000</v>
      </c>
    </row>
    <row r="27" spans="1:2" x14ac:dyDescent="0.2">
      <c r="A27" s="54" t="s">
        <v>75</v>
      </c>
      <c r="B27" s="59">
        <v>1269000</v>
      </c>
    </row>
    <row r="28" spans="1:2" x14ac:dyDescent="0.2">
      <c r="A28" s="47" t="s">
        <v>17</v>
      </c>
      <c r="B28" s="58">
        <f>SUM(B4:B27)</f>
        <v>28341842</v>
      </c>
    </row>
    <row r="29" spans="1:2" x14ac:dyDescent="0.2">
      <c r="A29" s="11"/>
      <c r="B29" s="59"/>
    </row>
    <row r="30" spans="1:2" x14ac:dyDescent="0.2">
      <c r="A30" s="13" t="s">
        <v>18</v>
      </c>
      <c r="B30" s="59">
        <v>0</v>
      </c>
    </row>
    <row r="31" spans="1:2" x14ac:dyDescent="0.2">
      <c r="A31" s="7" t="s">
        <v>21</v>
      </c>
      <c r="B31" s="59">
        <v>1014386</v>
      </c>
    </row>
    <row r="32" spans="1:2" x14ac:dyDescent="0.2">
      <c r="A32" s="54" t="s">
        <v>178</v>
      </c>
      <c r="B32" s="59">
        <v>9150000</v>
      </c>
    </row>
    <row r="33" spans="1:2" x14ac:dyDescent="0.2">
      <c r="A33" s="54" t="s">
        <v>132</v>
      </c>
      <c r="B33" s="59">
        <v>7283277</v>
      </c>
    </row>
    <row r="34" spans="1:2" x14ac:dyDescent="0.2">
      <c r="A34" s="54" t="s">
        <v>138</v>
      </c>
      <c r="B34" s="59">
        <v>187400</v>
      </c>
    </row>
    <row r="35" spans="1:2" x14ac:dyDescent="0.2">
      <c r="A35" s="54" t="s">
        <v>19</v>
      </c>
      <c r="B35" s="59">
        <v>10343600</v>
      </c>
    </row>
    <row r="36" spans="1:2" x14ac:dyDescent="0.2">
      <c r="A36" s="54" t="s">
        <v>215</v>
      </c>
      <c r="B36" s="59">
        <v>678000</v>
      </c>
    </row>
    <row r="37" spans="1:2" x14ac:dyDescent="0.2">
      <c r="A37" s="54" t="s">
        <v>20</v>
      </c>
      <c r="B37" s="59">
        <v>12899157</v>
      </c>
    </row>
    <row r="38" spans="1:2" x14ac:dyDescent="0.2">
      <c r="A38" s="54" t="s">
        <v>22</v>
      </c>
      <c r="B38" s="59">
        <v>156648</v>
      </c>
    </row>
    <row r="39" spans="1:2" x14ac:dyDescent="0.2">
      <c r="A39" s="54" t="s">
        <v>88</v>
      </c>
      <c r="B39" s="59">
        <v>1477492</v>
      </c>
    </row>
    <row r="40" spans="1:2" x14ac:dyDescent="0.2">
      <c r="A40" s="7" t="s">
        <v>40</v>
      </c>
      <c r="B40" s="59">
        <v>1078777</v>
      </c>
    </row>
    <row r="41" spans="1:2" x14ac:dyDescent="0.2">
      <c r="A41" s="10" t="s">
        <v>17</v>
      </c>
      <c r="B41" s="58">
        <f>SUM(B31:B40)</f>
        <v>44268737</v>
      </c>
    </row>
    <row r="42" spans="1:2" x14ac:dyDescent="0.2">
      <c r="A42" s="10"/>
      <c r="B42" s="59">
        <v>0</v>
      </c>
    </row>
    <row r="43" spans="1:2" x14ac:dyDescent="0.2">
      <c r="A43" s="3" t="s">
        <v>222</v>
      </c>
      <c r="B43" s="59">
        <v>0</v>
      </c>
    </row>
    <row r="44" spans="1:2" ht="16.5" customHeight="1" x14ac:dyDescent="0.2">
      <c r="A44" s="54" t="s">
        <v>72</v>
      </c>
      <c r="B44" s="59">
        <v>29149396</v>
      </c>
    </row>
    <row r="45" spans="1:2" ht="16.5" customHeight="1" x14ac:dyDescent="0.2">
      <c r="A45" s="54" t="s">
        <v>223</v>
      </c>
      <c r="B45" s="59">
        <v>924741</v>
      </c>
    </row>
    <row r="46" spans="1:2" ht="16.5" customHeight="1" x14ac:dyDescent="0.2">
      <c r="A46" s="54" t="s">
        <v>224</v>
      </c>
      <c r="B46" s="59">
        <v>1136741</v>
      </c>
    </row>
    <row r="47" spans="1:2" ht="16.5" customHeight="1" x14ac:dyDescent="0.2">
      <c r="A47" s="54" t="s">
        <v>225</v>
      </c>
      <c r="B47" s="59">
        <v>8584374</v>
      </c>
    </row>
    <row r="48" spans="1:2" ht="16.5" customHeight="1" x14ac:dyDescent="0.2">
      <c r="A48" s="54" t="s">
        <v>32</v>
      </c>
      <c r="B48" s="59">
        <v>1220379</v>
      </c>
    </row>
    <row r="49" spans="1:4" ht="16.5" customHeight="1" x14ac:dyDescent="0.2">
      <c r="A49" s="5" t="s">
        <v>226</v>
      </c>
      <c r="B49" s="59">
        <v>2666352</v>
      </c>
    </row>
    <row r="50" spans="1:4" ht="16.5" customHeight="1" x14ac:dyDescent="0.2">
      <c r="A50" s="21" t="s">
        <v>17</v>
      </c>
      <c r="B50" s="58">
        <f>+B44+B45+B46+B47+B48+B49</f>
        <v>43681983</v>
      </c>
    </row>
    <row r="51" spans="1:4" ht="16.5" customHeight="1" x14ac:dyDescent="0.2">
      <c r="A51" s="5"/>
      <c r="B51" s="59"/>
    </row>
    <row r="52" spans="1:4" ht="16.5" customHeight="1" x14ac:dyDescent="0.2">
      <c r="A52" s="3" t="s">
        <v>227</v>
      </c>
      <c r="B52" s="59">
        <v>0</v>
      </c>
    </row>
    <row r="53" spans="1:4" ht="16.5" customHeight="1" x14ac:dyDescent="0.2">
      <c r="A53" s="5" t="s">
        <v>109</v>
      </c>
      <c r="B53" s="59">
        <v>3175630</v>
      </c>
      <c r="D53" s="81">
        <f>+B50+B54</f>
        <v>46857613</v>
      </c>
    </row>
    <row r="54" spans="1:4" ht="16.5" customHeight="1" x14ac:dyDescent="0.2">
      <c r="A54" s="21" t="s">
        <v>17</v>
      </c>
      <c r="B54" s="58">
        <f>+B53</f>
        <v>3175630</v>
      </c>
    </row>
    <row r="55" spans="1:4" ht="16.5" customHeight="1" x14ac:dyDescent="0.2">
      <c r="A55" s="5"/>
      <c r="B55" s="59"/>
    </row>
    <row r="56" spans="1:4" x14ac:dyDescent="0.2">
      <c r="A56" s="10" t="s">
        <v>17</v>
      </c>
      <c r="B56" s="58"/>
    </row>
    <row r="57" spans="1:4" x14ac:dyDescent="0.2">
      <c r="A57" s="10"/>
      <c r="B57" s="58"/>
    </row>
    <row r="58" spans="1:4" x14ac:dyDescent="0.2">
      <c r="A58" s="16" t="s">
        <v>33</v>
      </c>
      <c r="B58" s="58"/>
    </row>
    <row r="59" spans="1:4" x14ac:dyDescent="0.2">
      <c r="A59" s="17" t="s">
        <v>34</v>
      </c>
      <c r="B59" s="59">
        <v>9020500</v>
      </c>
    </row>
    <row r="60" spans="1:4" x14ac:dyDescent="0.2">
      <c r="A60" s="17" t="s">
        <v>34</v>
      </c>
      <c r="B60" s="59">
        <v>22750400</v>
      </c>
    </row>
    <row r="61" spans="1:4" x14ac:dyDescent="0.2">
      <c r="A61" s="17" t="s">
        <v>34</v>
      </c>
      <c r="B61" s="59">
        <v>363600</v>
      </c>
    </row>
    <row r="62" spans="1:4" x14ac:dyDescent="0.2">
      <c r="A62" s="10" t="s">
        <v>17</v>
      </c>
      <c r="B62" s="58">
        <f>SUM(B59:B61)</f>
        <v>32134500</v>
      </c>
    </row>
    <row r="63" spans="1:4" x14ac:dyDescent="0.2">
      <c r="A63" s="5"/>
      <c r="B63" s="59">
        <v>0</v>
      </c>
    </row>
    <row r="64" spans="1:4" x14ac:dyDescent="0.2">
      <c r="A64" s="5" t="s">
        <v>37</v>
      </c>
      <c r="B64" s="59"/>
    </row>
    <row r="65" spans="1:2" x14ac:dyDescent="0.2">
      <c r="A65" s="53" t="s">
        <v>205</v>
      </c>
      <c r="B65" s="59">
        <v>425328</v>
      </c>
    </row>
    <row r="66" spans="1:2" x14ac:dyDescent="0.2">
      <c r="A66" s="21" t="s">
        <v>17</v>
      </c>
      <c r="B66" s="48">
        <f>SUM(B64:B65)</f>
        <v>425328</v>
      </c>
    </row>
    <row r="67" spans="1:2" x14ac:dyDescent="0.2">
      <c r="A67" s="5"/>
      <c r="B67" s="14"/>
    </row>
    <row r="68" spans="1:2" x14ac:dyDescent="0.2">
      <c r="A68" s="3" t="s">
        <v>43</v>
      </c>
      <c r="B68" s="59">
        <v>0</v>
      </c>
    </row>
    <row r="69" spans="1:2" x14ac:dyDescent="0.2">
      <c r="A69" s="19" t="s">
        <v>43</v>
      </c>
      <c r="B69" s="59">
        <v>2238000</v>
      </c>
    </row>
    <row r="70" spans="1:2" x14ac:dyDescent="0.2">
      <c r="A70" s="32" t="s">
        <v>17</v>
      </c>
      <c r="B70" s="58">
        <f>+B69</f>
        <v>2238000</v>
      </c>
    </row>
    <row r="71" spans="1:2" x14ac:dyDescent="0.2">
      <c r="A71" s="22"/>
      <c r="B71" s="59">
        <v>0</v>
      </c>
    </row>
    <row r="72" spans="1:2" x14ac:dyDescent="0.2">
      <c r="A72" s="23" t="s">
        <v>44</v>
      </c>
      <c r="B72" s="59">
        <v>0</v>
      </c>
    </row>
    <row r="73" spans="1:2" x14ac:dyDescent="0.2">
      <c r="A73" s="23" t="s">
        <v>45</v>
      </c>
      <c r="B73" s="59">
        <v>9029700</v>
      </c>
    </row>
    <row r="74" spans="1:2" x14ac:dyDescent="0.2">
      <c r="A74" s="30" t="s">
        <v>17</v>
      </c>
      <c r="B74" s="58">
        <f>+B73</f>
        <v>9029700</v>
      </c>
    </row>
    <row r="75" spans="1:2" x14ac:dyDescent="0.2">
      <c r="A75" s="24"/>
      <c r="B75" s="82">
        <v>0</v>
      </c>
    </row>
    <row r="76" spans="1:2" x14ac:dyDescent="0.2">
      <c r="A76" s="3" t="s">
        <v>46</v>
      </c>
      <c r="B76" s="59">
        <v>0</v>
      </c>
    </row>
    <row r="77" spans="1:2" x14ac:dyDescent="0.2">
      <c r="A77" s="5" t="s">
        <v>218</v>
      </c>
      <c r="B77" s="59">
        <v>496836</v>
      </c>
    </row>
    <row r="78" spans="1:2" x14ac:dyDescent="0.2">
      <c r="A78" s="5" t="s">
        <v>219</v>
      </c>
      <c r="B78" s="59">
        <v>958758</v>
      </c>
    </row>
    <row r="79" spans="1:2" x14ac:dyDescent="0.2">
      <c r="A79" s="55" t="s">
        <v>150</v>
      </c>
      <c r="B79" s="59">
        <v>1113285</v>
      </c>
    </row>
    <row r="80" spans="1:2" x14ac:dyDescent="0.2">
      <c r="A80" s="55" t="s">
        <v>220</v>
      </c>
      <c r="B80" s="59">
        <v>985454</v>
      </c>
    </row>
    <row r="81" spans="1:2" x14ac:dyDescent="0.2">
      <c r="A81" s="25" t="s">
        <v>17</v>
      </c>
      <c r="B81" s="58">
        <f>+B77+B78+B79+B80</f>
        <v>3554333</v>
      </c>
    </row>
    <row r="82" spans="1:2" x14ac:dyDescent="0.2">
      <c r="A82" s="26"/>
      <c r="B82" s="59">
        <v>0</v>
      </c>
    </row>
    <row r="83" spans="1:2" x14ac:dyDescent="0.2">
      <c r="A83" s="27" t="s">
        <v>48</v>
      </c>
      <c r="B83" s="59">
        <v>0</v>
      </c>
    </row>
    <row r="84" spans="1:2" x14ac:dyDescent="0.2">
      <c r="A84" s="54" t="s">
        <v>70</v>
      </c>
      <c r="B84" s="59">
        <v>205000</v>
      </c>
    </row>
    <row r="85" spans="1:2" ht="17.25" customHeight="1" x14ac:dyDescent="0.2">
      <c r="A85" s="54" t="s">
        <v>82</v>
      </c>
      <c r="B85" s="59">
        <v>1497000</v>
      </c>
    </row>
    <row r="86" spans="1:2" ht="17.25" customHeight="1" x14ac:dyDescent="0.2">
      <c r="A86" s="54" t="s">
        <v>45</v>
      </c>
      <c r="B86" s="59">
        <v>671993</v>
      </c>
    </row>
    <row r="87" spans="1:2" ht="17.25" customHeight="1" x14ac:dyDescent="0.2">
      <c r="A87" s="21" t="s">
        <v>17</v>
      </c>
      <c r="B87" s="58">
        <f>+B84+B85+B86</f>
        <v>2373993</v>
      </c>
    </row>
    <row r="88" spans="1:2" x14ac:dyDescent="0.2">
      <c r="A88" s="28"/>
      <c r="B88" s="59">
        <v>0</v>
      </c>
    </row>
    <row r="89" spans="1:2" x14ac:dyDescent="0.2">
      <c r="A89" s="24" t="s">
        <v>50</v>
      </c>
      <c r="B89" s="59">
        <v>0</v>
      </c>
    </row>
    <row r="90" spans="1:2" x14ac:dyDescent="0.2">
      <c r="A90" s="54" t="s">
        <v>92</v>
      </c>
      <c r="B90" s="59">
        <v>25390</v>
      </c>
    </row>
    <row r="91" spans="1:2" x14ac:dyDescent="0.2">
      <c r="A91" s="54" t="s">
        <v>51</v>
      </c>
      <c r="B91" s="59">
        <v>564102.04</v>
      </c>
    </row>
    <row r="92" spans="1:2" x14ac:dyDescent="0.2">
      <c r="A92" s="7" t="s">
        <v>51</v>
      </c>
      <c r="B92" s="59">
        <v>80943.820000000007</v>
      </c>
    </row>
    <row r="93" spans="1:2" x14ac:dyDescent="0.2">
      <c r="A93" s="7" t="s">
        <v>140</v>
      </c>
      <c r="B93" s="59">
        <v>4000</v>
      </c>
    </row>
    <row r="94" spans="1:2" x14ac:dyDescent="0.2">
      <c r="A94" s="7" t="s">
        <v>140</v>
      </c>
      <c r="B94" s="59">
        <v>60500</v>
      </c>
    </row>
    <row r="95" spans="1:2" x14ac:dyDescent="0.2">
      <c r="A95" s="29" t="s">
        <v>17</v>
      </c>
      <c r="B95" s="58">
        <f>+B90+B91+B92+B93+B94</f>
        <v>734935.8600000001</v>
      </c>
    </row>
    <row r="96" spans="1:2" x14ac:dyDescent="0.2">
      <c r="A96" s="29"/>
      <c r="B96" s="58"/>
    </row>
    <row r="97" spans="1:2" x14ac:dyDescent="0.2">
      <c r="A97" s="22" t="s">
        <v>110</v>
      </c>
      <c r="B97" s="59">
        <v>0</v>
      </c>
    </row>
    <row r="98" spans="1:2" x14ac:dyDescent="0.2">
      <c r="A98" s="22" t="s">
        <v>229</v>
      </c>
      <c r="B98" s="59">
        <v>197309</v>
      </c>
    </row>
    <row r="99" spans="1:2" x14ac:dyDescent="0.2">
      <c r="A99" s="22" t="s">
        <v>229</v>
      </c>
      <c r="B99" s="59">
        <v>7143848</v>
      </c>
    </row>
    <row r="100" spans="1:2" x14ac:dyDescent="0.2">
      <c r="A100" s="31" t="s">
        <v>17</v>
      </c>
      <c r="B100" s="58">
        <f>+B99+B98</f>
        <v>7341157</v>
      </c>
    </row>
    <row r="101" spans="1:2" x14ac:dyDescent="0.2">
      <c r="A101" s="22"/>
      <c r="B101" s="59">
        <v>0</v>
      </c>
    </row>
    <row r="102" spans="1:2" x14ac:dyDescent="0.2">
      <c r="A102" s="31" t="s">
        <v>54</v>
      </c>
      <c r="B102" s="59">
        <v>0</v>
      </c>
    </row>
    <row r="103" spans="1:2" x14ac:dyDescent="0.2">
      <c r="A103" s="8" t="s">
        <v>30</v>
      </c>
      <c r="B103" s="59">
        <v>820828</v>
      </c>
    </row>
    <row r="104" spans="1:2" x14ac:dyDescent="0.2">
      <c r="A104" s="5" t="s">
        <v>30</v>
      </c>
      <c r="B104" s="59">
        <v>440414</v>
      </c>
    </row>
    <row r="105" spans="1:2" x14ac:dyDescent="0.2">
      <c r="A105" s="53" t="s">
        <v>30</v>
      </c>
      <c r="B105" s="59">
        <v>951035</v>
      </c>
    </row>
    <row r="106" spans="1:2" x14ac:dyDescent="0.2">
      <c r="A106" s="22" t="s">
        <v>17</v>
      </c>
      <c r="B106" s="58">
        <f>+B103+B104+B105</f>
        <v>2212277</v>
      </c>
    </row>
    <row r="107" spans="1:2" x14ac:dyDescent="0.2">
      <c r="A107" s="34"/>
      <c r="B107" s="59">
        <v>0</v>
      </c>
    </row>
    <row r="108" spans="1:2" x14ac:dyDescent="0.2">
      <c r="A108" s="31" t="s">
        <v>56</v>
      </c>
      <c r="B108" s="59">
        <v>0</v>
      </c>
    </row>
    <row r="109" spans="1:2" x14ac:dyDescent="0.2">
      <c r="A109" s="5" t="s">
        <v>57</v>
      </c>
      <c r="B109" s="59">
        <v>1300000</v>
      </c>
    </row>
    <row r="110" spans="1:2" x14ac:dyDescent="0.2">
      <c r="A110" s="5" t="s">
        <v>57</v>
      </c>
      <c r="B110" s="59">
        <v>1800000</v>
      </c>
    </row>
    <row r="111" spans="1:2" x14ac:dyDescent="0.2">
      <c r="A111" s="35" t="s">
        <v>17</v>
      </c>
      <c r="B111" s="58">
        <f>+B109+B110</f>
        <v>3100000</v>
      </c>
    </row>
    <row r="112" spans="1:2" x14ac:dyDescent="0.2">
      <c r="A112" s="36"/>
      <c r="B112" s="59">
        <v>0</v>
      </c>
    </row>
    <row r="113" spans="1:2" x14ac:dyDescent="0.2">
      <c r="A113" s="37" t="s">
        <v>58</v>
      </c>
      <c r="B113" s="59">
        <v>0</v>
      </c>
    </row>
    <row r="114" spans="1:2" x14ac:dyDescent="0.2">
      <c r="A114" s="80" t="s">
        <v>69</v>
      </c>
      <c r="B114" s="59">
        <v>1395512</v>
      </c>
    </row>
    <row r="115" spans="1:2" x14ac:dyDescent="0.2">
      <c r="A115" s="54" t="s">
        <v>69</v>
      </c>
      <c r="B115" s="59">
        <v>100000</v>
      </c>
    </row>
    <row r="116" spans="1:2" x14ac:dyDescent="0.2">
      <c r="A116" s="54" t="s">
        <v>127</v>
      </c>
      <c r="B116" s="59">
        <v>1451982</v>
      </c>
    </row>
    <row r="117" spans="1:2" x14ac:dyDescent="0.2">
      <c r="A117" s="5" t="s">
        <v>216</v>
      </c>
      <c r="B117" s="59">
        <v>1252548</v>
      </c>
    </row>
    <row r="118" spans="1:2" x14ac:dyDescent="0.2">
      <c r="A118" s="5" t="s">
        <v>62</v>
      </c>
      <c r="B118" s="59">
        <v>1293993</v>
      </c>
    </row>
    <row r="119" spans="1:2" x14ac:dyDescent="0.2">
      <c r="A119" s="5" t="s">
        <v>61</v>
      </c>
      <c r="B119" s="59">
        <v>865452</v>
      </c>
    </row>
    <row r="120" spans="1:2" x14ac:dyDescent="0.2">
      <c r="A120" s="5" t="s">
        <v>62</v>
      </c>
      <c r="B120" s="59">
        <v>882660</v>
      </c>
    </row>
    <row r="121" spans="1:2" x14ac:dyDescent="0.2">
      <c r="A121" s="5" t="s">
        <v>61</v>
      </c>
      <c r="B121" s="59">
        <v>93711</v>
      </c>
    </row>
    <row r="122" spans="1:2" x14ac:dyDescent="0.2">
      <c r="A122" s="5" t="s">
        <v>217</v>
      </c>
      <c r="B122" s="59">
        <v>347800</v>
      </c>
    </row>
    <row r="123" spans="1:2" x14ac:dyDescent="0.2">
      <c r="A123" s="5" t="s">
        <v>69</v>
      </c>
      <c r="B123" s="59">
        <v>800925</v>
      </c>
    </row>
    <row r="124" spans="1:2" x14ac:dyDescent="0.2">
      <c r="A124" s="10" t="s">
        <v>17</v>
      </c>
      <c r="B124" s="58">
        <f>SUM(B114:B123)</f>
        <v>8484583</v>
      </c>
    </row>
    <row r="125" spans="1:2" ht="17.25" customHeight="1" x14ac:dyDescent="0.2">
      <c r="A125" s="5"/>
      <c r="B125" s="59">
        <v>0</v>
      </c>
    </row>
    <row r="126" spans="1:2" x14ac:dyDescent="0.2">
      <c r="A126" s="22" t="s">
        <v>228</v>
      </c>
      <c r="B126" s="59">
        <v>0</v>
      </c>
    </row>
    <row r="127" spans="1:2" x14ac:dyDescent="0.2">
      <c r="A127" s="5" t="s">
        <v>139</v>
      </c>
      <c r="B127" s="59">
        <v>5585376</v>
      </c>
    </row>
    <row r="128" spans="1:2" x14ac:dyDescent="0.2">
      <c r="A128" s="10" t="s">
        <v>17</v>
      </c>
      <c r="B128" s="58">
        <f>SUM(B127:B127)</f>
        <v>5585376</v>
      </c>
    </row>
    <row r="129" spans="1:2" x14ac:dyDescent="0.2">
      <c r="A129" s="22"/>
      <c r="B129" s="59">
        <v>0</v>
      </c>
    </row>
    <row r="130" spans="1:2" x14ac:dyDescent="0.2">
      <c r="A130" s="5"/>
      <c r="B130" s="43"/>
    </row>
    <row r="131" spans="1:2" ht="30" x14ac:dyDescent="0.35">
      <c r="A131" s="44" t="s">
        <v>230</v>
      </c>
      <c r="B131" s="61">
        <f>+B28+B41+B50+B54+B62+B66+B70+B74+B81+B87+B95+B100+B106+B111+B124+B128</f>
        <v>196682374.86000001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95"/>
  <sheetViews>
    <sheetView topLeftCell="A85" zoomScaleNormal="100" workbookViewId="0" xr3:uid="{F9CF3CF3-643B-5BE6-8B46-32C596A47465}">
      <selection activeCell="B112" sqref="B112:B114"/>
    </sheetView>
  </sheetViews>
  <sheetFormatPr defaultColWidth="11.43359375" defaultRowHeight="14.25" x14ac:dyDescent="0.15"/>
  <cols>
    <col min="1" max="1" width="79.234375" style="63" customWidth="1"/>
    <col min="2" max="2" width="46.00390625" style="62" customWidth="1"/>
    <col min="3" max="5" width="11.43359375" style="70"/>
    <col min="6" max="6" width="16.6796875" style="70" bestFit="1" customWidth="1"/>
    <col min="7" max="16384" width="11.43359375" style="70"/>
  </cols>
  <sheetData>
    <row r="1" spans="1:2" x14ac:dyDescent="0.15">
      <c r="A1" s="108" t="s">
        <v>231</v>
      </c>
      <c r="B1" s="109"/>
    </row>
    <row r="2" spans="1:2" x14ac:dyDescent="0.15">
      <c r="A2" s="77" t="s">
        <v>0</v>
      </c>
      <c r="B2" s="2" t="s">
        <v>1</v>
      </c>
    </row>
    <row r="3" spans="1:2" x14ac:dyDescent="0.15">
      <c r="A3" s="3" t="s">
        <v>2</v>
      </c>
      <c r="B3" s="4"/>
    </row>
    <row r="4" spans="1:2" x14ac:dyDescent="0.15">
      <c r="A4" s="68" t="s">
        <v>115</v>
      </c>
      <c r="B4" s="59">
        <v>1236322</v>
      </c>
    </row>
    <row r="5" spans="1:2" x14ac:dyDescent="0.15">
      <c r="A5" s="3" t="s">
        <v>73</v>
      </c>
      <c r="B5" s="59">
        <v>1236322</v>
      </c>
    </row>
    <row r="6" spans="1:2" x14ac:dyDescent="0.15">
      <c r="A6" s="68" t="s">
        <v>117</v>
      </c>
      <c r="B6" s="59">
        <v>1383953</v>
      </c>
    </row>
    <row r="7" spans="1:2" x14ac:dyDescent="0.15">
      <c r="A7" s="68" t="s">
        <v>161</v>
      </c>
      <c r="B7" s="59">
        <v>1316000</v>
      </c>
    </row>
    <row r="8" spans="1:2" x14ac:dyDescent="0.15">
      <c r="A8" s="3" t="s">
        <v>163</v>
      </c>
      <c r="B8" s="59">
        <v>1688334</v>
      </c>
    </row>
    <row r="9" spans="1:2" x14ac:dyDescent="0.15">
      <c r="A9" s="68" t="s">
        <v>234</v>
      </c>
      <c r="B9" s="59">
        <v>1128000</v>
      </c>
    </row>
    <row r="10" spans="1:2" x14ac:dyDescent="0.15">
      <c r="A10" s="3" t="s">
        <v>129</v>
      </c>
      <c r="B10" s="59">
        <v>1598000</v>
      </c>
    </row>
    <row r="11" spans="1:2" x14ac:dyDescent="0.15">
      <c r="A11" s="68" t="s">
        <v>11</v>
      </c>
      <c r="B11" s="59">
        <v>752000</v>
      </c>
    </row>
    <row r="12" spans="1:2" x14ac:dyDescent="0.15">
      <c r="A12" s="68" t="s">
        <v>10</v>
      </c>
      <c r="B12" s="59">
        <v>940000</v>
      </c>
    </row>
    <row r="13" spans="1:2" x14ac:dyDescent="0.15">
      <c r="A13" s="68" t="s">
        <v>3</v>
      </c>
      <c r="B13" s="59">
        <f>594278+127445</f>
        <v>721723</v>
      </c>
    </row>
    <row r="14" spans="1:2" x14ac:dyDescent="0.15">
      <c r="A14" s="68" t="s">
        <v>9</v>
      </c>
      <c r="B14" s="59">
        <v>799000</v>
      </c>
    </row>
    <row r="15" spans="1:2" x14ac:dyDescent="0.15">
      <c r="A15" s="68" t="s">
        <v>5</v>
      </c>
      <c r="B15" s="59">
        <v>493500</v>
      </c>
    </row>
    <row r="16" spans="1:2" x14ac:dyDescent="0.15">
      <c r="A16" s="68" t="s">
        <v>196</v>
      </c>
      <c r="B16" s="59">
        <v>470000</v>
      </c>
    </row>
    <row r="17" spans="1:2" x14ac:dyDescent="0.15">
      <c r="A17" s="68" t="s">
        <v>83</v>
      </c>
      <c r="B17" s="59">
        <v>1128000</v>
      </c>
    </row>
    <row r="18" spans="1:2" x14ac:dyDescent="0.15">
      <c r="A18" s="68" t="s">
        <v>149</v>
      </c>
      <c r="B18" s="59">
        <v>658000</v>
      </c>
    </row>
    <row r="19" spans="1:2" x14ac:dyDescent="0.15">
      <c r="A19" s="68" t="s">
        <v>7</v>
      </c>
      <c r="B19" s="59">
        <v>799000</v>
      </c>
    </row>
    <row r="20" spans="1:2" x14ac:dyDescent="0.15">
      <c r="A20" s="68" t="s">
        <v>6</v>
      </c>
      <c r="B20" s="59">
        <v>799000</v>
      </c>
    </row>
    <row r="21" spans="1:2" x14ac:dyDescent="0.15">
      <c r="A21" s="68" t="s">
        <v>8</v>
      </c>
      <c r="B21" s="59">
        <v>799000</v>
      </c>
    </row>
    <row r="22" spans="1:2" x14ac:dyDescent="0.15">
      <c r="A22" s="68" t="s">
        <v>235</v>
      </c>
      <c r="B22" s="59">
        <v>1081000</v>
      </c>
    </row>
    <row r="23" spans="1:2" x14ac:dyDescent="0.15">
      <c r="A23" s="68" t="s">
        <v>78</v>
      </c>
      <c r="B23" s="59">
        <v>1081000</v>
      </c>
    </row>
    <row r="24" spans="1:2" x14ac:dyDescent="0.15">
      <c r="A24" s="68" t="s">
        <v>112</v>
      </c>
      <c r="B24" s="59">
        <v>1269000</v>
      </c>
    </row>
    <row r="25" spans="1:2" x14ac:dyDescent="0.15">
      <c r="A25" s="68" t="s">
        <v>136</v>
      </c>
      <c r="B25" s="59">
        <v>658000</v>
      </c>
    </row>
    <row r="26" spans="1:2" x14ac:dyDescent="0.15">
      <c r="A26" s="68" t="s">
        <v>236</v>
      </c>
      <c r="B26" s="59">
        <v>1081000</v>
      </c>
    </row>
    <row r="27" spans="1:2" x14ac:dyDescent="0.15">
      <c r="A27" s="68" t="s">
        <v>16</v>
      </c>
      <c r="B27" s="59">
        <v>658000</v>
      </c>
    </row>
    <row r="28" spans="1:2" x14ac:dyDescent="0.15">
      <c r="A28" s="68" t="s">
        <v>75</v>
      </c>
      <c r="B28" s="59">
        <v>1269000</v>
      </c>
    </row>
    <row r="29" spans="1:2" x14ac:dyDescent="0.15">
      <c r="A29" s="68" t="s">
        <v>11</v>
      </c>
      <c r="B29" s="59">
        <v>752000</v>
      </c>
    </row>
    <row r="30" spans="1:2" x14ac:dyDescent="0.15">
      <c r="A30" s="68" t="s">
        <v>10</v>
      </c>
      <c r="B30" s="59">
        <v>940000</v>
      </c>
    </row>
    <row r="31" spans="1:2" x14ac:dyDescent="0.15">
      <c r="A31" s="68" t="s">
        <v>5</v>
      </c>
      <c r="B31" s="59">
        <v>493500</v>
      </c>
    </row>
    <row r="32" spans="1:2" x14ac:dyDescent="0.15">
      <c r="A32" s="68" t="s">
        <v>3</v>
      </c>
      <c r="B32" s="59">
        <v>594277</v>
      </c>
    </row>
    <row r="33" spans="1:2" x14ac:dyDescent="0.15">
      <c r="A33" s="68" t="s">
        <v>9</v>
      </c>
      <c r="B33" s="59">
        <v>799000</v>
      </c>
    </row>
    <row r="34" spans="1:2" x14ac:dyDescent="0.15">
      <c r="A34" s="68" t="s">
        <v>196</v>
      </c>
      <c r="B34" s="59">
        <v>470000</v>
      </c>
    </row>
    <row r="35" spans="1:2" x14ac:dyDescent="0.15">
      <c r="A35" s="68" t="s">
        <v>83</v>
      </c>
      <c r="B35" s="59">
        <v>1128000</v>
      </c>
    </row>
    <row r="36" spans="1:2" x14ac:dyDescent="0.15">
      <c r="A36" s="68" t="s">
        <v>149</v>
      </c>
      <c r="B36" s="59">
        <v>658000</v>
      </c>
    </row>
    <row r="37" spans="1:2" x14ac:dyDescent="0.15">
      <c r="A37" s="68" t="s">
        <v>7</v>
      </c>
      <c r="B37" s="59">
        <v>799000</v>
      </c>
    </row>
    <row r="38" spans="1:2" x14ac:dyDescent="0.15">
      <c r="A38" s="68" t="s">
        <v>6</v>
      </c>
      <c r="B38" s="59">
        <v>799000</v>
      </c>
    </row>
    <row r="39" spans="1:2" x14ac:dyDescent="0.15">
      <c r="A39" s="68" t="s">
        <v>8</v>
      </c>
      <c r="B39" s="59">
        <v>611000</v>
      </c>
    </row>
    <row r="40" spans="1:2" x14ac:dyDescent="0.15">
      <c r="A40" s="68" t="s">
        <v>136</v>
      </c>
      <c r="B40" s="59">
        <v>658000</v>
      </c>
    </row>
    <row r="41" spans="1:2" x14ac:dyDescent="0.15">
      <c r="A41" s="68" t="s">
        <v>16</v>
      </c>
      <c r="B41" s="59">
        <v>658000</v>
      </c>
    </row>
    <row r="42" spans="1:2" x14ac:dyDescent="0.15">
      <c r="A42" s="68" t="s">
        <v>16</v>
      </c>
      <c r="B42" s="59">
        <v>417358</v>
      </c>
    </row>
    <row r="43" spans="1:2" x14ac:dyDescent="0.15">
      <c r="A43" s="68" t="s">
        <v>74</v>
      </c>
      <c r="B43" s="59">
        <v>808400</v>
      </c>
    </row>
    <row r="44" spans="1:2" x14ac:dyDescent="0.15">
      <c r="A44" s="68" t="s">
        <v>151</v>
      </c>
      <c r="B44" s="59">
        <v>705000</v>
      </c>
    </row>
    <row r="45" spans="1:2" x14ac:dyDescent="0.15">
      <c r="A45" s="68" t="s">
        <v>14</v>
      </c>
      <c r="B45" s="59">
        <v>1927000</v>
      </c>
    </row>
    <row r="46" spans="1:2" x14ac:dyDescent="0.15">
      <c r="A46" s="68" t="s">
        <v>237</v>
      </c>
      <c r="B46" s="59">
        <v>2350000</v>
      </c>
    </row>
    <row r="47" spans="1:2" x14ac:dyDescent="0.15">
      <c r="A47" s="68" t="s">
        <v>11</v>
      </c>
      <c r="B47" s="59">
        <v>752000</v>
      </c>
    </row>
    <row r="48" spans="1:2" x14ac:dyDescent="0.15">
      <c r="A48" s="68" t="s">
        <v>10</v>
      </c>
      <c r="B48" s="59">
        <v>940000</v>
      </c>
    </row>
    <row r="49" spans="1:2" x14ac:dyDescent="0.15">
      <c r="A49" s="68" t="s">
        <v>5</v>
      </c>
      <c r="B49" s="59">
        <v>493500</v>
      </c>
    </row>
    <row r="50" spans="1:2" x14ac:dyDescent="0.15">
      <c r="A50" s="68" t="s">
        <v>3</v>
      </c>
      <c r="B50" s="59">
        <v>594278</v>
      </c>
    </row>
    <row r="51" spans="1:2" x14ac:dyDescent="0.15">
      <c r="A51" s="68" t="s">
        <v>9</v>
      </c>
      <c r="B51" s="59">
        <v>799000</v>
      </c>
    </row>
    <row r="52" spans="1:2" x14ac:dyDescent="0.15">
      <c r="A52" s="68" t="s">
        <v>196</v>
      </c>
      <c r="B52" s="59">
        <v>470000</v>
      </c>
    </row>
    <row r="53" spans="1:2" x14ac:dyDescent="0.15">
      <c r="A53" s="68" t="s">
        <v>83</v>
      </c>
      <c r="B53" s="59">
        <v>1128000</v>
      </c>
    </row>
    <row r="54" spans="1:2" x14ac:dyDescent="0.15">
      <c r="A54" s="68" t="s">
        <v>149</v>
      </c>
      <c r="B54" s="59">
        <v>658000</v>
      </c>
    </row>
    <row r="55" spans="1:2" x14ac:dyDescent="0.15">
      <c r="A55" s="68" t="s">
        <v>7</v>
      </c>
      <c r="B55" s="59">
        <v>799000</v>
      </c>
    </row>
    <row r="56" spans="1:2" x14ac:dyDescent="0.15">
      <c r="A56" s="68" t="s">
        <v>6</v>
      </c>
      <c r="B56" s="59">
        <v>799000</v>
      </c>
    </row>
    <row r="57" spans="1:2" x14ac:dyDescent="0.15">
      <c r="A57" s="68" t="s">
        <v>8</v>
      </c>
      <c r="B57" s="59">
        <v>611000</v>
      </c>
    </row>
    <row r="58" spans="1:2" x14ac:dyDescent="0.15">
      <c r="A58" s="68" t="s">
        <v>136</v>
      </c>
      <c r="B58" s="59">
        <v>658000</v>
      </c>
    </row>
    <row r="59" spans="1:2" x14ac:dyDescent="0.15">
      <c r="A59" s="68" t="s">
        <v>12</v>
      </c>
      <c r="B59" s="59">
        <v>499160</v>
      </c>
    </row>
    <row r="60" spans="1:2" x14ac:dyDescent="0.15">
      <c r="A60" s="68" t="s">
        <v>87</v>
      </c>
      <c r="B60" s="59">
        <v>2225588</v>
      </c>
    </row>
    <row r="61" spans="1:2" x14ac:dyDescent="0.15">
      <c r="A61" s="68" t="s">
        <v>13</v>
      </c>
      <c r="B61" s="59">
        <v>1801600</v>
      </c>
    </row>
    <row r="62" spans="1:2" x14ac:dyDescent="0.15">
      <c r="A62" s="64" t="s">
        <v>17</v>
      </c>
      <c r="B62" s="58">
        <f>SUM(B4:B61)</f>
        <v>53838815</v>
      </c>
    </row>
    <row r="63" spans="1:2" x14ac:dyDescent="0.15">
      <c r="A63" s="65"/>
      <c r="B63" s="59"/>
    </row>
    <row r="64" spans="1:2" x14ac:dyDescent="0.15">
      <c r="A64" s="13" t="s">
        <v>18</v>
      </c>
      <c r="B64" s="59">
        <v>0</v>
      </c>
    </row>
    <row r="65" spans="1:2" x14ac:dyDescent="0.15">
      <c r="A65" s="68" t="s">
        <v>132</v>
      </c>
      <c r="B65" s="59">
        <v>7483258</v>
      </c>
    </row>
    <row r="66" spans="1:2" x14ac:dyDescent="0.15">
      <c r="A66" s="68" t="s">
        <v>23</v>
      </c>
      <c r="B66" s="59">
        <v>1119547</v>
      </c>
    </row>
    <row r="67" spans="1:2" x14ac:dyDescent="0.15">
      <c r="A67" s="68" t="s">
        <v>238</v>
      </c>
      <c r="B67" s="59">
        <v>19968960</v>
      </c>
    </row>
    <row r="68" spans="1:2" x14ac:dyDescent="0.15">
      <c r="A68" s="68" t="s">
        <v>238</v>
      </c>
      <c r="B68" s="59">
        <v>27662886</v>
      </c>
    </row>
    <row r="69" spans="1:2" x14ac:dyDescent="0.15">
      <c r="A69" s="68" t="s">
        <v>23</v>
      </c>
      <c r="B69" s="59">
        <v>1188102</v>
      </c>
    </row>
    <row r="70" spans="1:2" x14ac:dyDescent="0.15">
      <c r="A70" s="68" t="s">
        <v>27</v>
      </c>
      <c r="B70" s="59">
        <v>1337838</v>
      </c>
    </row>
    <row r="71" spans="1:2" x14ac:dyDescent="0.15">
      <c r="A71" s="68" t="s">
        <v>19</v>
      </c>
      <c r="B71" s="59">
        <v>5017098</v>
      </c>
    </row>
    <row r="72" spans="1:2" x14ac:dyDescent="0.15">
      <c r="A72" s="68" t="s">
        <v>80</v>
      </c>
      <c r="B72" s="59">
        <v>351000</v>
      </c>
    </row>
    <row r="73" spans="1:2" x14ac:dyDescent="0.15">
      <c r="A73" s="68" t="s">
        <v>142</v>
      </c>
      <c r="B73" s="59">
        <v>1939297</v>
      </c>
    </row>
    <row r="74" spans="1:2" x14ac:dyDescent="0.15">
      <c r="A74" s="68" t="s">
        <v>239</v>
      </c>
      <c r="B74" s="59">
        <v>3400931</v>
      </c>
    </row>
    <row r="75" spans="1:2" x14ac:dyDescent="0.15">
      <c r="A75" s="68" t="s">
        <v>28</v>
      </c>
      <c r="B75" s="59">
        <v>1006471</v>
      </c>
    </row>
    <row r="76" spans="1:2" x14ac:dyDescent="0.15">
      <c r="A76" s="68" t="s">
        <v>19</v>
      </c>
      <c r="B76" s="59">
        <v>7288838</v>
      </c>
    </row>
    <row r="77" spans="1:2" x14ac:dyDescent="0.15">
      <c r="A77" s="68" t="s">
        <v>25</v>
      </c>
      <c r="B77" s="59">
        <v>1439901</v>
      </c>
    </row>
    <row r="78" spans="1:2" x14ac:dyDescent="0.15">
      <c r="A78" s="68" t="s">
        <v>24</v>
      </c>
      <c r="B78" s="59">
        <v>838460</v>
      </c>
    </row>
    <row r="79" spans="1:2" x14ac:dyDescent="0.15">
      <c r="A79" s="68" t="s">
        <v>240</v>
      </c>
      <c r="B79" s="59">
        <v>1644930</v>
      </c>
    </row>
    <row r="80" spans="1:2" x14ac:dyDescent="0.15">
      <c r="A80" s="68" t="s">
        <v>89</v>
      </c>
      <c r="B80" s="59">
        <v>1601215</v>
      </c>
    </row>
    <row r="81" spans="1:2" x14ac:dyDescent="0.15">
      <c r="A81" s="68" t="s">
        <v>20</v>
      </c>
      <c r="B81" s="59">
        <v>15366244</v>
      </c>
    </row>
    <row r="82" spans="1:2" x14ac:dyDescent="0.15">
      <c r="A82" s="68" t="s">
        <v>79</v>
      </c>
      <c r="B82" s="59">
        <v>2196000</v>
      </c>
    </row>
    <row r="83" spans="1:2" x14ac:dyDescent="0.15">
      <c r="A83" s="68" t="s">
        <v>155</v>
      </c>
      <c r="B83" s="59">
        <v>1327537</v>
      </c>
    </row>
    <row r="84" spans="1:2" x14ac:dyDescent="0.15">
      <c r="A84" s="68" t="s">
        <v>27</v>
      </c>
      <c r="B84" s="59">
        <v>1878096</v>
      </c>
    </row>
    <row r="85" spans="1:2" x14ac:dyDescent="0.15">
      <c r="A85" s="68" t="s">
        <v>29</v>
      </c>
      <c r="B85" s="59">
        <v>7788392</v>
      </c>
    </row>
    <row r="86" spans="1:2" x14ac:dyDescent="0.15">
      <c r="A86" s="68" t="s">
        <v>90</v>
      </c>
      <c r="B86" s="59">
        <v>1522533</v>
      </c>
    </row>
    <row r="87" spans="1:2" x14ac:dyDescent="0.15">
      <c r="A87" s="68" t="s">
        <v>23</v>
      </c>
      <c r="B87" s="59">
        <v>863172</v>
      </c>
    </row>
    <row r="88" spans="1:2" x14ac:dyDescent="0.15">
      <c r="A88" s="68" t="s">
        <v>113</v>
      </c>
      <c r="B88" s="59">
        <v>620400</v>
      </c>
    </row>
    <row r="89" spans="1:2" x14ac:dyDescent="0.15">
      <c r="A89" s="68" t="s">
        <v>19</v>
      </c>
      <c r="B89" s="59">
        <v>4581623</v>
      </c>
    </row>
    <row r="90" spans="1:2" x14ac:dyDescent="0.15">
      <c r="A90" s="68" t="s">
        <v>241</v>
      </c>
      <c r="B90" s="59">
        <v>2025000</v>
      </c>
    </row>
    <row r="91" spans="1:2" x14ac:dyDescent="0.15">
      <c r="A91" s="10" t="s">
        <v>17</v>
      </c>
      <c r="B91" s="58">
        <f>SUM(B65:B90)</f>
        <v>121457729</v>
      </c>
    </row>
    <row r="92" spans="1:2" x14ac:dyDescent="0.15">
      <c r="A92" s="10"/>
      <c r="B92" s="59">
        <v>0</v>
      </c>
    </row>
    <row r="93" spans="1:2" x14ac:dyDescent="0.15">
      <c r="A93" s="3" t="s">
        <v>242</v>
      </c>
      <c r="B93" s="59">
        <v>0</v>
      </c>
    </row>
    <row r="94" spans="1:2" x14ac:dyDescent="0.15">
      <c r="A94" s="68" t="s">
        <v>225</v>
      </c>
      <c r="B94" s="84">
        <f>8584369+147496</f>
        <v>8731865</v>
      </c>
    </row>
    <row r="95" spans="1:2" x14ac:dyDescent="0.15">
      <c r="A95" s="68" t="s">
        <v>243</v>
      </c>
      <c r="B95" s="84">
        <v>833695</v>
      </c>
    </row>
    <row r="96" spans="1:2" x14ac:dyDescent="0.15">
      <c r="A96" s="68" t="s">
        <v>244</v>
      </c>
      <c r="B96" s="84">
        <v>386682</v>
      </c>
    </row>
    <row r="97" spans="1:2" x14ac:dyDescent="0.15">
      <c r="A97" s="68" t="s">
        <v>245</v>
      </c>
      <c r="B97" s="84">
        <v>29149386</v>
      </c>
    </row>
    <row r="98" spans="1:2" x14ac:dyDescent="0.15">
      <c r="A98" s="68" t="s">
        <v>246</v>
      </c>
      <c r="B98" s="84">
        <v>1136741</v>
      </c>
    </row>
    <row r="99" spans="1:2" x14ac:dyDescent="0.15">
      <c r="A99" s="68" t="s">
        <v>223</v>
      </c>
      <c r="B99" s="84">
        <v>924741</v>
      </c>
    </row>
    <row r="100" spans="1:2" x14ac:dyDescent="0.15">
      <c r="A100" s="68" t="s">
        <v>30</v>
      </c>
      <c r="B100" s="84">
        <v>3175630</v>
      </c>
    </row>
    <row r="101" spans="1:2" x14ac:dyDescent="0.15">
      <c r="A101" s="68" t="s">
        <v>31</v>
      </c>
      <c r="B101" s="84">
        <v>8879200</v>
      </c>
    </row>
    <row r="102" spans="1:2" x14ac:dyDescent="0.15">
      <c r="A102" s="68" t="s">
        <v>72</v>
      </c>
      <c r="B102" s="84">
        <v>28071456</v>
      </c>
    </row>
    <row r="103" spans="1:2" x14ac:dyDescent="0.15">
      <c r="A103" s="68" t="s">
        <v>32</v>
      </c>
      <c r="B103" s="84">
        <v>1220379</v>
      </c>
    </row>
    <row r="104" spans="1:2" x14ac:dyDescent="0.15">
      <c r="A104" s="68" t="s">
        <v>100</v>
      </c>
      <c r="B104" s="84">
        <v>924741</v>
      </c>
    </row>
    <row r="105" spans="1:2" x14ac:dyDescent="0.15">
      <c r="A105" s="68" t="s">
        <v>247</v>
      </c>
      <c r="B105" s="84">
        <v>1136741</v>
      </c>
    </row>
    <row r="106" spans="1:2" x14ac:dyDescent="0.15">
      <c r="A106" s="68" t="s">
        <v>30</v>
      </c>
      <c r="B106" s="84">
        <v>3175630</v>
      </c>
    </row>
    <row r="107" spans="1:2" x14ac:dyDescent="0.15">
      <c r="A107" s="68" t="s">
        <v>31</v>
      </c>
      <c r="B107" s="84">
        <v>8879202</v>
      </c>
    </row>
    <row r="108" spans="1:2" x14ac:dyDescent="0.15">
      <c r="A108" s="68" t="s">
        <v>32</v>
      </c>
      <c r="B108" s="84">
        <v>1232283</v>
      </c>
    </row>
    <row r="109" spans="1:2" x14ac:dyDescent="0.15">
      <c r="A109" s="68" t="s">
        <v>72</v>
      </c>
      <c r="B109" s="84">
        <v>29207192</v>
      </c>
    </row>
    <row r="110" spans="1:2" ht="16.5" customHeight="1" x14ac:dyDescent="0.15">
      <c r="A110" s="68" t="s">
        <v>100</v>
      </c>
      <c r="B110" s="84">
        <v>924741</v>
      </c>
    </row>
    <row r="111" spans="1:2" ht="16.5" customHeight="1" x14ac:dyDescent="0.15">
      <c r="A111" s="68" t="s">
        <v>76</v>
      </c>
      <c r="B111" s="84">
        <v>2666352</v>
      </c>
    </row>
    <row r="112" spans="1:2" ht="16.5" customHeight="1" x14ac:dyDescent="0.15">
      <c r="A112" s="10" t="s">
        <v>17</v>
      </c>
      <c r="B112" s="58">
        <f>SUM(B94:B111)</f>
        <v>130656657</v>
      </c>
    </row>
    <row r="113" spans="1:2" x14ac:dyDescent="0.15">
      <c r="A113" s="10"/>
      <c r="B113" s="58"/>
    </row>
    <row r="114" spans="1:2" x14ac:dyDescent="0.15">
      <c r="A114" s="16" t="s">
        <v>33</v>
      </c>
      <c r="B114" s="58"/>
    </row>
    <row r="115" spans="1:2" x14ac:dyDescent="0.15">
      <c r="A115" s="66" t="s">
        <v>34</v>
      </c>
      <c r="B115" s="59">
        <v>9484600</v>
      </c>
    </row>
    <row r="116" spans="1:2" x14ac:dyDescent="0.15">
      <c r="A116" s="66" t="s">
        <v>34</v>
      </c>
      <c r="B116" s="59">
        <v>23019900</v>
      </c>
    </row>
    <row r="117" spans="1:2" x14ac:dyDescent="0.15">
      <c r="A117" s="66" t="s">
        <v>34</v>
      </c>
      <c r="B117" s="59">
        <v>363600</v>
      </c>
    </row>
    <row r="118" spans="1:2" x14ac:dyDescent="0.15">
      <c r="A118" s="10" t="s">
        <v>17</v>
      </c>
      <c r="B118" s="58">
        <f>SUM(B115:B117)</f>
        <v>32868100</v>
      </c>
    </row>
    <row r="119" spans="1:2" x14ac:dyDescent="0.15">
      <c r="A119" s="19"/>
      <c r="B119" s="59">
        <v>0</v>
      </c>
    </row>
    <row r="120" spans="1:2" x14ac:dyDescent="0.15">
      <c r="A120" s="19" t="s">
        <v>37</v>
      </c>
      <c r="B120" s="59"/>
    </row>
    <row r="121" spans="1:2" x14ac:dyDescent="0.15">
      <c r="A121" s="68" t="s">
        <v>205</v>
      </c>
      <c r="B121" s="59">
        <v>356130</v>
      </c>
    </row>
    <row r="122" spans="1:2" x14ac:dyDescent="0.15">
      <c r="A122" s="68" t="s">
        <v>38</v>
      </c>
      <c r="B122" s="59">
        <v>3188921</v>
      </c>
    </row>
    <row r="123" spans="1:2" x14ac:dyDescent="0.15">
      <c r="A123" s="68" t="s">
        <v>39</v>
      </c>
      <c r="B123" s="59">
        <v>1220083</v>
      </c>
    </row>
    <row r="124" spans="1:2" x14ac:dyDescent="0.15">
      <c r="A124" s="68" t="s">
        <v>41</v>
      </c>
      <c r="B124" s="59">
        <v>1155750</v>
      </c>
    </row>
    <row r="125" spans="1:2" x14ac:dyDescent="0.15">
      <c r="A125" s="68" t="s">
        <v>42</v>
      </c>
      <c r="B125" s="59">
        <v>3121755</v>
      </c>
    </row>
    <row r="126" spans="1:2" x14ac:dyDescent="0.15">
      <c r="A126" s="10" t="s">
        <v>17</v>
      </c>
      <c r="B126" s="48">
        <f>SUM(B121:B125)</f>
        <v>9042639</v>
      </c>
    </row>
    <row r="127" spans="1:2" x14ac:dyDescent="0.15">
      <c r="A127" s="19"/>
      <c r="B127" s="14"/>
    </row>
    <row r="128" spans="1:2" x14ac:dyDescent="0.15">
      <c r="A128" s="3" t="s">
        <v>43</v>
      </c>
      <c r="B128" s="59">
        <v>0</v>
      </c>
    </row>
    <row r="129" spans="1:2" x14ac:dyDescent="0.15">
      <c r="A129" s="19" t="s">
        <v>43</v>
      </c>
      <c r="B129" s="59">
        <v>2441000</v>
      </c>
    </row>
    <row r="130" spans="1:2" x14ac:dyDescent="0.15">
      <c r="A130" s="32" t="s">
        <v>17</v>
      </c>
      <c r="B130" s="58">
        <f>+B129</f>
        <v>2441000</v>
      </c>
    </row>
    <row r="131" spans="1:2" x14ac:dyDescent="0.15">
      <c r="A131" s="22"/>
      <c r="B131" s="59">
        <v>0</v>
      </c>
    </row>
    <row r="132" spans="1:2" x14ac:dyDescent="0.15">
      <c r="A132" s="23" t="s">
        <v>44</v>
      </c>
      <c r="B132" s="59">
        <v>0</v>
      </c>
    </row>
    <row r="133" spans="1:2" x14ac:dyDescent="0.15">
      <c r="A133" s="23" t="s">
        <v>45</v>
      </c>
      <c r="B133" s="59">
        <v>9367200</v>
      </c>
    </row>
    <row r="134" spans="1:2" x14ac:dyDescent="0.15">
      <c r="A134" s="30" t="s">
        <v>17</v>
      </c>
      <c r="B134" s="58">
        <f>+B133</f>
        <v>9367200</v>
      </c>
    </row>
    <row r="135" spans="1:2" x14ac:dyDescent="0.15">
      <c r="A135" s="24"/>
      <c r="B135" s="82">
        <v>0</v>
      </c>
    </row>
    <row r="136" spans="1:2" x14ac:dyDescent="0.15">
      <c r="A136" s="3" t="s">
        <v>46</v>
      </c>
      <c r="B136" s="59">
        <v>0</v>
      </c>
    </row>
    <row r="137" spans="1:2" x14ac:dyDescent="0.15">
      <c r="A137" s="68" t="s">
        <v>249</v>
      </c>
      <c r="B137" s="59">
        <v>1028859</v>
      </c>
    </row>
    <row r="138" spans="1:2" x14ac:dyDescent="0.15">
      <c r="A138" s="68" t="s">
        <v>250</v>
      </c>
      <c r="B138" s="59">
        <v>984951</v>
      </c>
    </row>
    <row r="139" spans="1:2" x14ac:dyDescent="0.15">
      <c r="A139" s="25" t="s">
        <v>17</v>
      </c>
      <c r="B139" s="58">
        <f>+B137+B138</f>
        <v>2013810</v>
      </c>
    </row>
    <row r="140" spans="1:2" x14ac:dyDescent="0.15">
      <c r="A140" s="66"/>
      <c r="B140" s="59">
        <v>0</v>
      </c>
    </row>
    <row r="141" spans="1:2" x14ac:dyDescent="0.15">
      <c r="A141" s="83"/>
      <c r="B141" s="59">
        <v>0</v>
      </c>
    </row>
    <row r="142" spans="1:2" x14ac:dyDescent="0.15">
      <c r="A142" s="27" t="s">
        <v>48</v>
      </c>
      <c r="B142" s="59">
        <v>0</v>
      </c>
    </row>
    <row r="143" spans="1:2" x14ac:dyDescent="0.15">
      <c r="A143" s="68" t="s">
        <v>45</v>
      </c>
      <c r="B143" s="59">
        <v>671993</v>
      </c>
    </row>
    <row r="144" spans="1:2" x14ac:dyDescent="0.15">
      <c r="A144" s="68" t="s">
        <v>49</v>
      </c>
      <c r="B144" s="59">
        <v>4771066</v>
      </c>
    </row>
    <row r="145" spans="1:2" x14ac:dyDescent="0.15">
      <c r="A145" s="68" t="s">
        <v>45</v>
      </c>
      <c r="B145" s="59">
        <v>671993</v>
      </c>
    </row>
    <row r="146" spans="1:2" x14ac:dyDescent="0.15">
      <c r="A146" s="68" t="s">
        <v>82</v>
      </c>
      <c r="B146" s="59">
        <v>1497000</v>
      </c>
    </row>
    <row r="147" spans="1:2" x14ac:dyDescent="0.15">
      <c r="A147" s="68" t="s">
        <v>70</v>
      </c>
      <c r="B147" s="59">
        <v>420000</v>
      </c>
    </row>
    <row r="148" spans="1:2" ht="17.25" customHeight="1" x14ac:dyDescent="0.15">
      <c r="A148" s="10" t="s">
        <v>17</v>
      </c>
      <c r="B148" s="58">
        <f>SUM(B143:B147)</f>
        <v>8032052</v>
      </c>
    </row>
    <row r="149" spans="1:2" x14ac:dyDescent="0.15">
      <c r="A149" s="22"/>
      <c r="B149" s="59">
        <v>0</v>
      </c>
    </row>
    <row r="150" spans="1:2" x14ac:dyDescent="0.15">
      <c r="A150" s="24" t="s">
        <v>50</v>
      </c>
      <c r="B150" s="59">
        <v>0</v>
      </c>
    </row>
    <row r="151" spans="1:2" x14ac:dyDescent="0.15">
      <c r="A151" s="68" t="s">
        <v>51</v>
      </c>
      <c r="B151" s="59">
        <v>1087853.3500000001</v>
      </c>
    </row>
    <row r="152" spans="1:2" x14ac:dyDescent="0.15">
      <c r="A152" s="68" t="s">
        <v>51</v>
      </c>
      <c r="B152" s="59">
        <v>80775.5</v>
      </c>
    </row>
    <row r="153" spans="1:2" x14ac:dyDescent="0.15">
      <c r="A153" s="68" t="s">
        <v>51</v>
      </c>
      <c r="B153" s="59">
        <v>17308.28</v>
      </c>
    </row>
    <row r="154" spans="1:2" x14ac:dyDescent="0.15">
      <c r="A154" s="68" t="s">
        <v>92</v>
      </c>
      <c r="B154" s="59">
        <v>32375</v>
      </c>
    </row>
    <row r="155" spans="1:2" x14ac:dyDescent="0.15">
      <c r="A155" s="68" t="s">
        <v>252</v>
      </c>
      <c r="B155" s="59">
        <v>4000</v>
      </c>
    </row>
    <row r="156" spans="1:2" x14ac:dyDescent="0.15">
      <c r="A156" s="68" t="s">
        <v>140</v>
      </c>
      <c r="B156" s="59">
        <v>60500</v>
      </c>
    </row>
    <row r="157" spans="1:2" x14ac:dyDescent="0.15">
      <c r="A157" s="29" t="s">
        <v>17</v>
      </c>
      <c r="B157" s="58">
        <f>SUM(B151:B156)</f>
        <v>1282812.1300000001</v>
      </c>
    </row>
    <row r="158" spans="1:2" x14ac:dyDescent="0.15">
      <c r="A158" s="22"/>
      <c r="B158" s="59">
        <v>0</v>
      </c>
    </row>
    <row r="159" spans="1:2" x14ac:dyDescent="0.15">
      <c r="A159" s="31" t="s">
        <v>54</v>
      </c>
      <c r="B159" s="59">
        <v>0</v>
      </c>
    </row>
    <row r="160" spans="1:2" x14ac:dyDescent="0.15">
      <c r="A160" s="69" t="s">
        <v>30</v>
      </c>
      <c r="B160" s="59">
        <v>570621</v>
      </c>
    </row>
    <row r="161" spans="1:2" x14ac:dyDescent="0.15">
      <c r="A161" s="19" t="s">
        <v>30</v>
      </c>
      <c r="B161" s="59">
        <v>951035</v>
      </c>
    </row>
    <row r="162" spans="1:2" x14ac:dyDescent="0.15">
      <c r="A162" s="10" t="s">
        <v>17</v>
      </c>
      <c r="B162" s="58">
        <f>SUM(B159:B161)</f>
        <v>1521656</v>
      </c>
    </row>
    <row r="163" spans="1:2" x14ac:dyDescent="0.15">
      <c r="A163" s="22"/>
      <c r="B163" s="59">
        <v>0</v>
      </c>
    </row>
    <row r="164" spans="1:2" x14ac:dyDescent="0.15">
      <c r="A164" s="31" t="s">
        <v>56</v>
      </c>
      <c r="B164" s="59">
        <v>0</v>
      </c>
    </row>
    <row r="165" spans="1:2" x14ac:dyDescent="0.15">
      <c r="A165" s="19" t="s">
        <v>57</v>
      </c>
      <c r="B165" s="59">
        <v>2344000</v>
      </c>
    </row>
    <row r="166" spans="1:2" x14ac:dyDescent="0.15">
      <c r="A166" s="35" t="s">
        <v>17</v>
      </c>
      <c r="B166" s="58">
        <f>SUM(B165:B165)</f>
        <v>2344000</v>
      </c>
    </row>
    <row r="167" spans="1:2" x14ac:dyDescent="0.15">
      <c r="A167" s="36"/>
      <c r="B167" s="59"/>
    </row>
    <row r="168" spans="1:2" x14ac:dyDescent="0.15">
      <c r="A168" s="37" t="s">
        <v>58</v>
      </c>
      <c r="B168" s="59">
        <v>0</v>
      </c>
    </row>
    <row r="169" spans="1:2" x14ac:dyDescent="0.15">
      <c r="A169" s="67" t="s">
        <v>91</v>
      </c>
      <c r="B169" s="59">
        <v>1000098</v>
      </c>
    </row>
    <row r="170" spans="1:2" x14ac:dyDescent="0.15">
      <c r="A170" s="67" t="s">
        <v>127</v>
      </c>
      <c r="B170" s="59">
        <v>1912088</v>
      </c>
    </row>
    <row r="171" spans="1:2" x14ac:dyDescent="0.15">
      <c r="A171" s="67" t="s">
        <v>62</v>
      </c>
      <c r="B171" s="59">
        <v>211500</v>
      </c>
    </row>
    <row r="172" spans="1:2" x14ac:dyDescent="0.15">
      <c r="A172" s="67" t="s">
        <v>69</v>
      </c>
      <c r="B172" s="59">
        <v>700925</v>
      </c>
    </row>
    <row r="173" spans="1:2" x14ac:dyDescent="0.15">
      <c r="A173" s="67" t="s">
        <v>69</v>
      </c>
      <c r="B173" s="59">
        <v>100000</v>
      </c>
    </row>
    <row r="174" spans="1:2" x14ac:dyDescent="0.15">
      <c r="A174" s="67" t="s">
        <v>63</v>
      </c>
      <c r="B174" s="59">
        <v>1453522</v>
      </c>
    </row>
    <row r="175" spans="1:2" x14ac:dyDescent="0.15">
      <c r="A175" s="67" t="s">
        <v>62</v>
      </c>
      <c r="B175" s="59">
        <v>1763064</v>
      </c>
    </row>
    <row r="176" spans="1:2" x14ac:dyDescent="0.15">
      <c r="A176" s="67" t="s">
        <v>232</v>
      </c>
      <c r="B176" s="59">
        <v>2281945</v>
      </c>
    </row>
    <row r="177" spans="1:2" x14ac:dyDescent="0.15">
      <c r="A177" s="67" t="s">
        <v>64</v>
      </c>
      <c r="B177" s="59">
        <v>2728681</v>
      </c>
    </row>
    <row r="178" spans="1:2" x14ac:dyDescent="0.15">
      <c r="A178" s="67" t="s">
        <v>127</v>
      </c>
      <c r="B178" s="59">
        <v>263200</v>
      </c>
    </row>
    <row r="179" spans="1:2" x14ac:dyDescent="0.15">
      <c r="A179" s="67" t="s">
        <v>59</v>
      </c>
      <c r="B179" s="59">
        <v>752000</v>
      </c>
    </row>
    <row r="180" spans="1:2" x14ac:dyDescent="0.15">
      <c r="A180" s="13" t="s">
        <v>61</v>
      </c>
      <c r="B180" s="59">
        <v>562782</v>
      </c>
    </row>
    <row r="181" spans="1:2" x14ac:dyDescent="0.15">
      <c r="A181" s="19" t="s">
        <v>233</v>
      </c>
      <c r="B181" s="59">
        <v>389160</v>
      </c>
    </row>
    <row r="182" spans="1:2" x14ac:dyDescent="0.15">
      <c r="A182" s="33" t="s">
        <v>17</v>
      </c>
      <c r="B182" s="59">
        <f>+B169+B170+B171+B172+B173+B174+B175+B176+B177+B178+B179+B180+B181</f>
        <v>14118965</v>
      </c>
    </row>
    <row r="183" spans="1:2" x14ac:dyDescent="0.15">
      <c r="A183" s="33"/>
      <c r="B183" s="59"/>
    </row>
    <row r="184" spans="1:2" x14ac:dyDescent="0.15">
      <c r="A184" s="33" t="s">
        <v>248</v>
      </c>
      <c r="B184" s="59"/>
    </row>
    <row r="185" spans="1:2" x14ac:dyDescent="0.15">
      <c r="A185" s="68" t="s">
        <v>213</v>
      </c>
      <c r="B185" s="59">
        <v>1033014</v>
      </c>
    </row>
    <row r="186" spans="1:2" x14ac:dyDescent="0.15">
      <c r="A186" s="68" t="s">
        <v>213</v>
      </c>
      <c r="B186" s="59">
        <v>1434850</v>
      </c>
    </row>
    <row r="187" spans="1:2" x14ac:dyDescent="0.15">
      <c r="A187" s="68" t="s">
        <v>213</v>
      </c>
      <c r="B187" s="59">
        <v>1033014</v>
      </c>
    </row>
    <row r="188" spans="1:2" x14ac:dyDescent="0.15">
      <c r="A188" s="33" t="s">
        <v>17</v>
      </c>
      <c r="B188" s="58">
        <f>+B185+B186+B187</f>
        <v>3500878</v>
      </c>
    </row>
    <row r="189" spans="1:2" x14ac:dyDescent="0.15">
      <c r="A189" s="37"/>
      <c r="B189" s="59">
        <v>0</v>
      </c>
    </row>
    <row r="190" spans="1:2" x14ac:dyDescent="0.15">
      <c r="A190" s="22" t="s">
        <v>251</v>
      </c>
      <c r="B190" s="59">
        <v>0</v>
      </c>
    </row>
    <row r="191" spans="1:2" x14ac:dyDescent="0.15">
      <c r="A191" s="19" t="s">
        <v>139</v>
      </c>
      <c r="B191" s="59">
        <v>3723585</v>
      </c>
    </row>
    <row r="192" spans="1:2" x14ac:dyDescent="0.15">
      <c r="A192" s="19"/>
      <c r="B192" s="59">
        <v>0</v>
      </c>
    </row>
    <row r="193" spans="1:2" x14ac:dyDescent="0.15">
      <c r="A193" s="10" t="s">
        <v>17</v>
      </c>
      <c r="B193" s="58">
        <f>SUM(B191:B192)</f>
        <v>3723585</v>
      </c>
    </row>
    <row r="194" spans="1:2" x14ac:dyDescent="0.15">
      <c r="A194" s="19"/>
      <c r="B194" s="4"/>
    </row>
    <row r="195" spans="1:2" ht="30" x14ac:dyDescent="0.35">
      <c r="A195" s="44" t="s">
        <v>253</v>
      </c>
      <c r="B195" s="45">
        <f>+B62+B91+B112+B118+B126+B130+B134+B139+B148+B157+B162+B166+B182+B188+B193</f>
        <v>396209898.13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12"/>
  <sheetViews>
    <sheetView topLeftCell="A196" workbookViewId="0" xr3:uid="{78B4E459-6924-5F8B-B7BA-2DD04133E49E}">
      <selection activeCell="A16" sqref="A16"/>
    </sheetView>
  </sheetViews>
  <sheetFormatPr defaultColWidth="11.43359375" defaultRowHeight="15" x14ac:dyDescent="0.2"/>
  <cols>
    <col min="1" max="1" width="79.234375" style="18" customWidth="1"/>
    <col min="2" max="2" width="46.00390625" style="46" customWidth="1"/>
    <col min="3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272</v>
      </c>
      <c r="B1" s="107"/>
    </row>
    <row r="2" spans="1:2" x14ac:dyDescent="0.2">
      <c r="A2" s="77" t="s">
        <v>0</v>
      </c>
      <c r="B2" s="2" t="s">
        <v>1</v>
      </c>
    </row>
    <row r="3" spans="1:2" x14ac:dyDescent="0.2">
      <c r="A3" s="3" t="s">
        <v>2</v>
      </c>
      <c r="B3" s="4"/>
    </row>
    <row r="4" spans="1:2" x14ac:dyDescent="0.2">
      <c r="A4" s="7" t="s">
        <v>15</v>
      </c>
      <c r="B4" s="6">
        <v>1128000</v>
      </c>
    </row>
    <row r="5" spans="1:2" x14ac:dyDescent="0.2">
      <c r="A5" s="54" t="s">
        <v>255</v>
      </c>
      <c r="B5" s="6">
        <v>5076000</v>
      </c>
    </row>
    <row r="6" spans="1:2" x14ac:dyDescent="0.2">
      <c r="A6" s="7" t="s">
        <v>256</v>
      </c>
      <c r="B6" s="6">
        <v>4324000</v>
      </c>
    </row>
    <row r="7" spans="1:2" x14ac:dyDescent="0.2">
      <c r="A7" s="54" t="s">
        <v>78</v>
      </c>
      <c r="B7" s="6">
        <v>4324000</v>
      </c>
    </row>
    <row r="8" spans="1:2" x14ac:dyDescent="0.2">
      <c r="A8" s="7" t="s">
        <v>75</v>
      </c>
      <c r="B8" s="6">
        <v>1269000</v>
      </c>
    </row>
    <row r="9" spans="1:2" x14ac:dyDescent="0.2">
      <c r="A9" s="54" t="s">
        <v>234</v>
      </c>
      <c r="B9" s="6">
        <v>1149000</v>
      </c>
    </row>
    <row r="10" spans="1:2" x14ac:dyDescent="0.2">
      <c r="A10" s="54" t="s">
        <v>257</v>
      </c>
      <c r="B10" s="6">
        <v>1334000</v>
      </c>
    </row>
    <row r="11" spans="1:2" x14ac:dyDescent="0.2">
      <c r="A11" s="54" t="s">
        <v>129</v>
      </c>
      <c r="B11" s="6">
        <v>1619000</v>
      </c>
    </row>
    <row r="12" spans="1:2" x14ac:dyDescent="0.2">
      <c r="A12" s="54" t="s">
        <v>117</v>
      </c>
      <c r="B12" s="6">
        <v>1414953</v>
      </c>
    </row>
    <row r="13" spans="1:2" x14ac:dyDescent="0.2">
      <c r="A13" s="54" t="s">
        <v>115</v>
      </c>
      <c r="B13" s="6">
        <v>1258322</v>
      </c>
    </row>
    <row r="14" spans="1:2" x14ac:dyDescent="0.2">
      <c r="A14" s="54" t="s">
        <v>258</v>
      </c>
      <c r="B14" s="6">
        <v>1236322</v>
      </c>
    </row>
    <row r="15" spans="1:2" x14ac:dyDescent="0.2">
      <c r="A15" s="54" t="s">
        <v>259</v>
      </c>
      <c r="B15" s="6">
        <v>1688334</v>
      </c>
    </row>
    <row r="16" spans="1:2" x14ac:dyDescent="0.2">
      <c r="A16" s="54" t="s">
        <v>11</v>
      </c>
      <c r="B16" s="6">
        <v>752000</v>
      </c>
    </row>
    <row r="17" spans="1:2" x14ac:dyDescent="0.2">
      <c r="A17" s="54" t="s">
        <v>10</v>
      </c>
      <c r="B17" s="6">
        <v>940000</v>
      </c>
    </row>
    <row r="18" spans="1:2" x14ac:dyDescent="0.2">
      <c r="A18" s="54" t="s">
        <v>5</v>
      </c>
      <c r="B18" s="6">
        <v>493500</v>
      </c>
    </row>
    <row r="19" spans="1:2" x14ac:dyDescent="0.2">
      <c r="A19" s="54" t="s">
        <v>3</v>
      </c>
      <c r="B19" s="6">
        <f>594202+127445</f>
        <v>721647</v>
      </c>
    </row>
    <row r="20" spans="1:2" x14ac:dyDescent="0.2">
      <c r="A20" s="54" t="s">
        <v>9</v>
      </c>
      <c r="B20" s="6">
        <v>799000</v>
      </c>
    </row>
    <row r="21" spans="1:2" x14ac:dyDescent="0.2">
      <c r="A21" s="54" t="s">
        <v>196</v>
      </c>
      <c r="B21" s="6">
        <v>470000</v>
      </c>
    </row>
    <row r="22" spans="1:2" x14ac:dyDescent="0.2">
      <c r="A22" s="54" t="s">
        <v>83</v>
      </c>
      <c r="B22" s="6">
        <v>1128000</v>
      </c>
    </row>
    <row r="23" spans="1:2" x14ac:dyDescent="0.2">
      <c r="A23" s="54" t="s">
        <v>149</v>
      </c>
      <c r="B23" s="6">
        <v>658000</v>
      </c>
    </row>
    <row r="24" spans="1:2" x14ac:dyDescent="0.2">
      <c r="A24" s="54" t="s">
        <v>7</v>
      </c>
      <c r="B24" s="6">
        <v>799000</v>
      </c>
    </row>
    <row r="25" spans="1:2" x14ac:dyDescent="0.2">
      <c r="A25" s="54" t="s">
        <v>6</v>
      </c>
      <c r="B25" s="6">
        <v>799000</v>
      </c>
    </row>
    <row r="26" spans="1:2" x14ac:dyDescent="0.2">
      <c r="A26" s="54" t="s">
        <v>8</v>
      </c>
      <c r="B26" s="6">
        <v>611000</v>
      </c>
    </row>
    <row r="27" spans="1:2" x14ac:dyDescent="0.2">
      <c r="A27" s="54" t="s">
        <v>136</v>
      </c>
      <c r="B27" s="6">
        <v>658000</v>
      </c>
    </row>
    <row r="28" spans="1:2" x14ac:dyDescent="0.2">
      <c r="A28" s="54" t="s">
        <v>75</v>
      </c>
      <c r="B28" s="6">
        <v>1100000</v>
      </c>
    </row>
    <row r="29" spans="1:2" x14ac:dyDescent="0.2">
      <c r="A29" s="54" t="s">
        <v>129</v>
      </c>
      <c r="B29" s="6">
        <v>229900</v>
      </c>
    </row>
    <row r="30" spans="1:2" x14ac:dyDescent="0.2">
      <c r="A30" s="54" t="s">
        <v>257</v>
      </c>
      <c r="B30" s="6">
        <v>49800</v>
      </c>
    </row>
    <row r="31" spans="1:2" x14ac:dyDescent="0.2">
      <c r="A31" s="54" t="s">
        <v>260</v>
      </c>
      <c r="B31" s="6">
        <v>25000</v>
      </c>
    </row>
    <row r="32" spans="1:2" x14ac:dyDescent="0.2">
      <c r="A32" s="54" t="s">
        <v>87</v>
      </c>
      <c r="B32" s="6">
        <v>2225588</v>
      </c>
    </row>
    <row r="33" spans="1:2" x14ac:dyDescent="0.2">
      <c r="A33" s="54" t="s">
        <v>261</v>
      </c>
      <c r="B33" s="6">
        <v>1128000</v>
      </c>
    </row>
    <row r="34" spans="1:2" x14ac:dyDescent="0.2">
      <c r="A34" s="54" t="s">
        <v>5</v>
      </c>
      <c r="B34" s="6">
        <v>493500</v>
      </c>
    </row>
    <row r="35" spans="1:2" x14ac:dyDescent="0.2">
      <c r="A35" s="54" t="s">
        <v>11</v>
      </c>
      <c r="B35" s="6">
        <v>752000</v>
      </c>
    </row>
    <row r="36" spans="1:2" x14ac:dyDescent="0.2">
      <c r="A36" s="54" t="s">
        <v>75</v>
      </c>
      <c r="B36" s="6">
        <v>169000</v>
      </c>
    </row>
    <row r="37" spans="1:2" x14ac:dyDescent="0.2">
      <c r="A37" s="54" t="s">
        <v>149</v>
      </c>
      <c r="B37" s="6">
        <v>658000</v>
      </c>
    </row>
    <row r="38" spans="1:2" x14ac:dyDescent="0.2">
      <c r="A38" s="54" t="s">
        <v>9</v>
      </c>
      <c r="B38" s="6">
        <v>799000</v>
      </c>
    </row>
    <row r="39" spans="1:2" x14ac:dyDescent="0.2">
      <c r="A39" s="54" t="s">
        <v>83</v>
      </c>
      <c r="B39" s="6">
        <v>1128000</v>
      </c>
    </row>
    <row r="40" spans="1:2" x14ac:dyDescent="0.2">
      <c r="A40" s="54" t="s">
        <v>3</v>
      </c>
      <c r="B40" s="6">
        <f>294202+127596</f>
        <v>421798</v>
      </c>
    </row>
    <row r="41" spans="1:2" x14ac:dyDescent="0.2">
      <c r="A41" s="54" t="s">
        <v>8</v>
      </c>
      <c r="B41" s="6">
        <v>611000</v>
      </c>
    </row>
    <row r="42" spans="1:2" x14ac:dyDescent="0.2">
      <c r="A42" s="54" t="s">
        <v>136</v>
      </c>
      <c r="B42" s="6">
        <v>658000</v>
      </c>
    </row>
    <row r="43" spans="1:2" x14ac:dyDescent="0.2">
      <c r="A43" s="54" t="s">
        <v>10</v>
      </c>
      <c r="B43" s="6">
        <v>940000</v>
      </c>
    </row>
    <row r="44" spans="1:2" x14ac:dyDescent="0.2">
      <c r="A44" s="54" t="s">
        <v>7</v>
      </c>
      <c r="B44" s="6">
        <v>470000</v>
      </c>
    </row>
    <row r="45" spans="1:2" x14ac:dyDescent="0.2">
      <c r="A45" s="54" t="s">
        <v>6</v>
      </c>
      <c r="B45" s="6">
        <v>799000</v>
      </c>
    </row>
    <row r="46" spans="1:2" x14ac:dyDescent="0.2">
      <c r="A46" s="54" t="s">
        <v>196</v>
      </c>
      <c r="B46" s="6">
        <v>799000</v>
      </c>
    </row>
    <row r="47" spans="1:2" x14ac:dyDescent="0.2">
      <c r="A47" s="54" t="s">
        <v>86</v>
      </c>
      <c r="B47" s="6">
        <v>2350000</v>
      </c>
    </row>
    <row r="48" spans="1:2" x14ac:dyDescent="0.2">
      <c r="A48" s="54" t="s">
        <v>14</v>
      </c>
      <c r="B48" s="6">
        <v>1927000</v>
      </c>
    </row>
    <row r="49" spans="1:2" x14ac:dyDescent="0.2">
      <c r="A49" s="54" t="s">
        <v>74</v>
      </c>
      <c r="B49" s="6">
        <v>1880000</v>
      </c>
    </row>
    <row r="50" spans="1:2" x14ac:dyDescent="0.2">
      <c r="A50" s="54" t="s">
        <v>262</v>
      </c>
      <c r="B50" s="6">
        <v>1504000</v>
      </c>
    </row>
    <row r="51" spans="1:2" x14ac:dyDescent="0.2">
      <c r="A51" s="54" t="s">
        <v>12</v>
      </c>
      <c r="B51" s="6">
        <v>2499580</v>
      </c>
    </row>
    <row r="52" spans="1:2" x14ac:dyDescent="0.2">
      <c r="A52" s="54" t="s">
        <v>75</v>
      </c>
      <c r="B52" s="6">
        <v>1269000</v>
      </c>
    </row>
    <row r="53" spans="1:2" x14ac:dyDescent="0.2">
      <c r="A53" s="11" t="s">
        <v>17</v>
      </c>
      <c r="B53" s="15">
        <f>SUM(B4:B52)</f>
        <v>59536244</v>
      </c>
    </row>
    <row r="54" spans="1:2" x14ac:dyDescent="0.2">
      <c r="A54" s="11"/>
      <c r="B54" s="6"/>
    </row>
    <row r="55" spans="1:2" x14ac:dyDescent="0.2">
      <c r="A55" s="13" t="s">
        <v>18</v>
      </c>
      <c r="B55" s="6">
        <v>0</v>
      </c>
    </row>
    <row r="56" spans="1:2" x14ac:dyDescent="0.2">
      <c r="A56" s="54" t="s">
        <v>28</v>
      </c>
      <c r="B56" s="6">
        <v>915560</v>
      </c>
    </row>
    <row r="57" spans="1:2" x14ac:dyDescent="0.2">
      <c r="A57" s="54" t="s">
        <v>239</v>
      </c>
      <c r="B57" s="6">
        <v>1555630</v>
      </c>
    </row>
    <row r="58" spans="1:2" x14ac:dyDescent="0.2">
      <c r="A58" s="54" t="s">
        <v>28</v>
      </c>
      <c r="B58" s="6">
        <v>169200</v>
      </c>
    </row>
    <row r="59" spans="1:2" x14ac:dyDescent="0.2">
      <c r="A59" s="54" t="s">
        <v>132</v>
      </c>
      <c r="B59" s="6">
        <v>7554460</v>
      </c>
    </row>
    <row r="60" spans="1:2" x14ac:dyDescent="0.2">
      <c r="A60" s="54" t="s">
        <v>266</v>
      </c>
      <c r="B60" s="6">
        <v>859815</v>
      </c>
    </row>
    <row r="61" spans="1:2" x14ac:dyDescent="0.2">
      <c r="A61" s="54" t="s">
        <v>89</v>
      </c>
      <c r="B61" s="6">
        <v>2040190</v>
      </c>
    </row>
    <row r="62" spans="1:2" x14ac:dyDescent="0.2">
      <c r="A62" s="54" t="s">
        <v>267</v>
      </c>
      <c r="B62" s="6">
        <v>636900</v>
      </c>
    </row>
    <row r="63" spans="1:2" x14ac:dyDescent="0.2">
      <c r="A63" s="54" t="s">
        <v>28</v>
      </c>
      <c r="B63" s="6">
        <v>335298</v>
      </c>
    </row>
    <row r="64" spans="1:2" x14ac:dyDescent="0.2">
      <c r="A64" s="54" t="s">
        <v>80</v>
      </c>
      <c r="B64" s="6">
        <v>130000</v>
      </c>
    </row>
    <row r="65" spans="1:2" x14ac:dyDescent="0.2">
      <c r="A65" s="54" t="s">
        <v>119</v>
      </c>
      <c r="B65" s="6">
        <v>567600</v>
      </c>
    </row>
    <row r="66" spans="1:2" x14ac:dyDescent="0.2">
      <c r="A66" s="54" t="s">
        <v>19</v>
      </c>
      <c r="B66" s="6">
        <v>10593673</v>
      </c>
    </row>
    <row r="67" spans="1:2" x14ac:dyDescent="0.2">
      <c r="A67" s="54" t="s">
        <v>28</v>
      </c>
      <c r="B67" s="6">
        <v>705000</v>
      </c>
    </row>
    <row r="68" spans="1:2" x14ac:dyDescent="0.2">
      <c r="A68" s="54" t="s">
        <v>239</v>
      </c>
      <c r="B68" s="6">
        <v>757100</v>
      </c>
    </row>
    <row r="69" spans="1:2" x14ac:dyDescent="0.2">
      <c r="A69" s="54" t="s">
        <v>79</v>
      </c>
      <c r="B69" s="6">
        <v>3150359</v>
      </c>
    </row>
    <row r="70" spans="1:2" x14ac:dyDescent="0.2">
      <c r="A70" s="54" t="s">
        <v>213</v>
      </c>
      <c r="B70" s="6">
        <v>960000</v>
      </c>
    </row>
    <row r="71" spans="1:2" x14ac:dyDescent="0.2">
      <c r="A71" s="54" t="s">
        <v>40</v>
      </c>
      <c r="B71" s="6">
        <v>1079029</v>
      </c>
    </row>
    <row r="72" spans="1:2" x14ac:dyDescent="0.2">
      <c r="A72" s="54" t="s">
        <v>268</v>
      </c>
      <c r="B72" s="6">
        <v>1125654</v>
      </c>
    </row>
    <row r="73" spans="1:2" x14ac:dyDescent="0.2">
      <c r="A73" s="54" t="s">
        <v>23</v>
      </c>
      <c r="B73" s="6">
        <v>1350472</v>
      </c>
    </row>
    <row r="74" spans="1:2" x14ac:dyDescent="0.2">
      <c r="A74" s="54" t="s">
        <v>79</v>
      </c>
      <c r="B74" s="6">
        <v>2048927</v>
      </c>
    </row>
    <row r="75" spans="1:2" x14ac:dyDescent="0.2">
      <c r="A75" s="54" t="s">
        <v>28</v>
      </c>
      <c r="B75" s="6">
        <v>6005300</v>
      </c>
    </row>
    <row r="76" spans="1:2" x14ac:dyDescent="0.2">
      <c r="A76" s="54" t="s">
        <v>25</v>
      </c>
      <c r="B76" s="6">
        <v>4622364</v>
      </c>
    </row>
    <row r="77" spans="1:2" x14ac:dyDescent="0.2">
      <c r="A77" s="54" t="s">
        <v>131</v>
      </c>
      <c r="B77" s="6">
        <v>392400</v>
      </c>
    </row>
    <row r="78" spans="1:2" x14ac:dyDescent="0.2">
      <c r="A78" s="10" t="s">
        <v>17</v>
      </c>
      <c r="B78" s="15">
        <f>+B56+B57+B58+B59+B60+B61+B62+B63+B64+B65+B66+B67+B68+B69+B70+B71+B72+B73+B74+B75+B76+B77</f>
        <v>47554931</v>
      </c>
    </row>
    <row r="79" spans="1:2" x14ac:dyDescent="0.2">
      <c r="A79" s="10"/>
      <c r="B79" s="6"/>
    </row>
    <row r="80" spans="1:2" x14ac:dyDescent="0.2">
      <c r="A80" s="3" t="s">
        <v>126</v>
      </c>
      <c r="B80" s="6"/>
    </row>
    <row r="81" spans="1:4" x14ac:dyDescent="0.2">
      <c r="A81" s="54" t="s">
        <v>30</v>
      </c>
      <c r="B81" s="6">
        <v>3216631</v>
      </c>
    </row>
    <row r="82" spans="1:4" x14ac:dyDescent="0.2">
      <c r="A82" s="54" t="s">
        <v>31</v>
      </c>
      <c r="B82" s="6">
        <v>8104798</v>
      </c>
    </row>
    <row r="83" spans="1:4" x14ac:dyDescent="0.2">
      <c r="A83" s="54" t="s">
        <v>84</v>
      </c>
      <c r="B83" s="6">
        <v>1128327</v>
      </c>
    </row>
    <row r="84" spans="1:4" x14ac:dyDescent="0.2">
      <c r="A84" s="54" t="s">
        <v>72</v>
      </c>
      <c r="B84" s="6">
        <v>29118599</v>
      </c>
    </row>
    <row r="85" spans="1:4" ht="16.5" customHeight="1" x14ac:dyDescent="0.2">
      <c r="A85" s="54" t="s">
        <v>264</v>
      </c>
      <c r="B85" s="6">
        <v>924741</v>
      </c>
    </row>
    <row r="86" spans="1:4" ht="16.5" customHeight="1" x14ac:dyDescent="0.2">
      <c r="A86" s="54" t="s">
        <v>76</v>
      </c>
      <c r="B86" s="6">
        <v>2666352</v>
      </c>
    </row>
    <row r="87" spans="1:4" x14ac:dyDescent="0.2">
      <c r="A87" s="54" t="s">
        <v>265</v>
      </c>
      <c r="B87" s="6">
        <f>8104790+159083+151358</f>
        <v>8415231</v>
      </c>
    </row>
    <row r="88" spans="1:4" x14ac:dyDescent="0.2">
      <c r="A88" s="54" t="s">
        <v>72</v>
      </c>
      <c r="B88" s="6">
        <v>29118583</v>
      </c>
    </row>
    <row r="89" spans="1:4" x14ac:dyDescent="0.2">
      <c r="A89" s="54" t="s">
        <v>264</v>
      </c>
      <c r="B89" s="6">
        <v>924741</v>
      </c>
    </row>
    <row r="90" spans="1:4" x14ac:dyDescent="0.2">
      <c r="A90" s="54" t="s">
        <v>225</v>
      </c>
      <c r="B90" s="6">
        <v>1128327</v>
      </c>
    </row>
    <row r="91" spans="1:4" x14ac:dyDescent="0.2">
      <c r="A91" s="10" t="s">
        <v>17</v>
      </c>
      <c r="B91" s="15">
        <f>SUM(B80:B90)</f>
        <v>84746330</v>
      </c>
    </row>
    <row r="92" spans="1:4" x14ac:dyDescent="0.2">
      <c r="A92" s="10"/>
      <c r="B92" s="15"/>
    </row>
    <row r="93" spans="1:4" x14ac:dyDescent="0.2">
      <c r="A93" s="16" t="s">
        <v>33</v>
      </c>
      <c r="B93" s="6">
        <v>0</v>
      </c>
    </row>
    <row r="94" spans="1:4" x14ac:dyDescent="0.2">
      <c r="A94" s="17" t="s">
        <v>34</v>
      </c>
      <c r="B94" s="6">
        <v>8781800</v>
      </c>
      <c r="C94" s="20"/>
      <c r="D94" s="50"/>
    </row>
    <row r="95" spans="1:4" x14ac:dyDescent="0.2">
      <c r="A95" s="17" t="s">
        <v>34</v>
      </c>
      <c r="B95" s="6">
        <v>23748800</v>
      </c>
      <c r="C95" s="20"/>
      <c r="D95" s="50"/>
    </row>
    <row r="96" spans="1:4" x14ac:dyDescent="0.2">
      <c r="A96" s="17" t="s">
        <v>34</v>
      </c>
      <c r="B96" s="6">
        <v>363600</v>
      </c>
      <c r="C96" s="20"/>
      <c r="D96" s="50"/>
    </row>
    <row r="97" spans="1:4" x14ac:dyDescent="0.2">
      <c r="A97" s="10" t="s">
        <v>17</v>
      </c>
      <c r="B97" s="15">
        <f>+B94+B95+B96</f>
        <v>32894200</v>
      </c>
      <c r="C97" s="20"/>
      <c r="D97" s="50"/>
    </row>
    <row r="98" spans="1:4" x14ac:dyDescent="0.2">
      <c r="A98" s="14"/>
      <c r="B98" s="15"/>
      <c r="C98" s="20"/>
      <c r="D98" s="50"/>
    </row>
    <row r="99" spans="1:4" x14ac:dyDescent="0.2">
      <c r="A99" s="19" t="s">
        <v>35</v>
      </c>
      <c r="B99" s="6">
        <v>0</v>
      </c>
    </row>
    <row r="100" spans="1:4" x14ac:dyDescent="0.2">
      <c r="A100" s="54" t="s">
        <v>36</v>
      </c>
      <c r="B100" s="6">
        <v>1916838</v>
      </c>
    </row>
    <row r="101" spans="1:4" x14ac:dyDescent="0.2">
      <c r="A101" s="54" t="s">
        <v>120</v>
      </c>
      <c r="B101" s="6">
        <v>1299728</v>
      </c>
    </row>
    <row r="102" spans="1:4" x14ac:dyDescent="0.2">
      <c r="A102" s="21" t="s">
        <v>17</v>
      </c>
      <c r="B102" s="15">
        <f>+B100+B101</f>
        <v>3216566</v>
      </c>
    </row>
    <row r="103" spans="1:4" x14ac:dyDescent="0.2">
      <c r="A103" s="5"/>
      <c r="B103" s="6"/>
    </row>
    <row r="104" spans="1:4" x14ac:dyDescent="0.2">
      <c r="A104" s="5" t="s">
        <v>37</v>
      </c>
      <c r="B104" s="48"/>
    </row>
    <row r="105" spans="1:4" x14ac:dyDescent="0.2">
      <c r="A105" s="54" t="s">
        <v>205</v>
      </c>
      <c r="B105" s="14">
        <v>356130</v>
      </c>
    </row>
    <row r="106" spans="1:4" x14ac:dyDescent="0.2">
      <c r="A106" s="54" t="s">
        <v>38</v>
      </c>
      <c r="B106" s="6">
        <v>1632384</v>
      </c>
    </row>
    <row r="107" spans="1:4" x14ac:dyDescent="0.2">
      <c r="A107" s="54" t="s">
        <v>42</v>
      </c>
      <c r="B107" s="15">
        <v>1553446</v>
      </c>
    </row>
    <row r="108" spans="1:4" x14ac:dyDescent="0.2">
      <c r="A108" s="21" t="s">
        <v>17</v>
      </c>
      <c r="B108" s="15">
        <f>+B105+B106+B107</f>
        <v>3541960</v>
      </c>
    </row>
    <row r="109" spans="1:4" x14ac:dyDescent="0.2">
      <c r="A109" s="5"/>
      <c r="B109" s="6">
        <v>0</v>
      </c>
    </row>
    <row r="110" spans="1:4" x14ac:dyDescent="0.2">
      <c r="A110" s="3" t="s">
        <v>43</v>
      </c>
      <c r="B110" s="6">
        <v>0</v>
      </c>
    </row>
    <row r="111" spans="1:4" x14ac:dyDescent="0.2">
      <c r="A111" s="19" t="s">
        <v>43</v>
      </c>
      <c r="B111" s="15">
        <v>3601000</v>
      </c>
    </row>
    <row r="112" spans="1:4" x14ac:dyDescent="0.2">
      <c r="A112" s="32" t="s">
        <v>17</v>
      </c>
      <c r="B112" s="15">
        <f>+B111</f>
        <v>3601000</v>
      </c>
    </row>
    <row r="113" spans="1:2" x14ac:dyDescent="0.2">
      <c r="A113" s="22"/>
      <c r="B113" s="49">
        <v>0</v>
      </c>
    </row>
    <row r="114" spans="1:2" x14ac:dyDescent="0.2">
      <c r="A114" s="23" t="s">
        <v>44</v>
      </c>
      <c r="B114" s="6">
        <v>0</v>
      </c>
    </row>
    <row r="115" spans="1:2" x14ac:dyDescent="0.2">
      <c r="A115" s="23" t="s">
        <v>45</v>
      </c>
      <c r="B115" s="6">
        <v>9400500</v>
      </c>
    </row>
    <row r="116" spans="1:2" x14ac:dyDescent="0.2">
      <c r="A116" s="30" t="s">
        <v>17</v>
      </c>
      <c r="B116" s="15">
        <f>+B115</f>
        <v>9400500</v>
      </c>
    </row>
    <row r="117" spans="1:2" x14ac:dyDescent="0.2">
      <c r="A117" s="24"/>
      <c r="B117" s="6"/>
    </row>
    <row r="118" spans="1:2" x14ac:dyDescent="0.2">
      <c r="A118" s="3" t="s">
        <v>46</v>
      </c>
      <c r="B118" s="6"/>
    </row>
    <row r="119" spans="1:2" x14ac:dyDescent="0.2">
      <c r="A119" s="54" t="s">
        <v>263</v>
      </c>
      <c r="B119" s="6">
        <v>2395166</v>
      </c>
    </row>
    <row r="120" spans="1:2" x14ac:dyDescent="0.2">
      <c r="A120" s="54" t="s">
        <v>106</v>
      </c>
      <c r="B120" s="6">
        <v>927878</v>
      </c>
    </row>
    <row r="121" spans="1:2" x14ac:dyDescent="0.2">
      <c r="A121" s="54" t="s">
        <v>47</v>
      </c>
      <c r="B121" s="6">
        <v>1576794</v>
      </c>
    </row>
    <row r="122" spans="1:2" x14ac:dyDescent="0.2">
      <c r="A122" s="54" t="s">
        <v>120</v>
      </c>
      <c r="B122" s="15">
        <v>1576794</v>
      </c>
    </row>
    <row r="123" spans="1:2" x14ac:dyDescent="0.2">
      <c r="A123" s="54" t="s">
        <v>125</v>
      </c>
      <c r="B123" s="6">
        <v>561939</v>
      </c>
    </row>
    <row r="124" spans="1:2" x14ac:dyDescent="0.2">
      <c r="A124" s="54" t="s">
        <v>124</v>
      </c>
      <c r="B124" s="6">
        <v>987968</v>
      </c>
    </row>
    <row r="125" spans="1:2" x14ac:dyDescent="0.2">
      <c r="A125" s="54" t="s">
        <v>137</v>
      </c>
      <c r="B125" s="6">
        <v>1609480</v>
      </c>
    </row>
    <row r="126" spans="1:2" x14ac:dyDescent="0.2">
      <c r="A126" s="25" t="s">
        <v>17</v>
      </c>
      <c r="B126" s="15">
        <f>+B119+B120+B121+B122+B123+B124+B125</f>
        <v>9636019</v>
      </c>
    </row>
    <row r="127" spans="1:2" x14ac:dyDescent="0.2">
      <c r="A127" s="17"/>
      <c r="B127" s="6"/>
    </row>
    <row r="128" spans="1:2" x14ac:dyDescent="0.2">
      <c r="A128" s="87" t="s">
        <v>99</v>
      </c>
      <c r="B128" s="6"/>
    </row>
    <row r="129" spans="1:2" x14ac:dyDescent="0.2">
      <c r="A129" s="54" t="s">
        <v>137</v>
      </c>
      <c r="B129" s="6">
        <v>638847</v>
      </c>
    </row>
    <row r="130" spans="1:2" x14ac:dyDescent="0.2">
      <c r="A130" s="88" t="s">
        <v>17</v>
      </c>
      <c r="B130" s="15">
        <f>+B129</f>
        <v>638847</v>
      </c>
    </row>
    <row r="131" spans="1:2" x14ac:dyDescent="0.2">
      <c r="A131" s="88"/>
      <c r="B131" s="15"/>
    </row>
    <row r="132" spans="1:2" x14ac:dyDescent="0.2">
      <c r="A132" s="87" t="s">
        <v>66</v>
      </c>
      <c r="B132" s="6"/>
    </row>
    <row r="133" spans="1:2" x14ac:dyDescent="0.2">
      <c r="A133" s="87" t="s">
        <v>271</v>
      </c>
      <c r="B133" s="6">
        <v>1842165</v>
      </c>
    </row>
    <row r="134" spans="1:2" x14ac:dyDescent="0.2">
      <c r="A134" s="88" t="s">
        <v>17</v>
      </c>
      <c r="B134" s="15">
        <f>+B133</f>
        <v>1842165</v>
      </c>
    </row>
    <row r="135" spans="1:2" x14ac:dyDescent="0.2">
      <c r="A135" s="88"/>
      <c r="B135" s="15"/>
    </row>
    <row r="136" spans="1:2" x14ac:dyDescent="0.2">
      <c r="A136" s="27" t="s">
        <v>48</v>
      </c>
      <c r="B136" s="6"/>
    </row>
    <row r="137" spans="1:2" x14ac:dyDescent="0.2">
      <c r="A137" s="54" t="s">
        <v>82</v>
      </c>
      <c r="B137" s="6">
        <v>1756000</v>
      </c>
    </row>
    <row r="138" spans="1:2" x14ac:dyDescent="0.2">
      <c r="A138" s="54" t="s">
        <v>49</v>
      </c>
      <c r="B138" s="6">
        <v>2311965</v>
      </c>
    </row>
    <row r="139" spans="1:2" x14ac:dyDescent="0.2">
      <c r="A139" s="54" t="s">
        <v>49</v>
      </c>
      <c r="B139" s="6">
        <v>2311965</v>
      </c>
    </row>
    <row r="140" spans="1:2" x14ac:dyDescent="0.2">
      <c r="A140" s="54" t="s">
        <v>45</v>
      </c>
      <c r="B140" s="6">
        <v>671993</v>
      </c>
    </row>
    <row r="141" spans="1:2" x14ac:dyDescent="0.2">
      <c r="A141" s="54" t="s">
        <v>82</v>
      </c>
      <c r="B141" s="6">
        <v>1756000</v>
      </c>
    </row>
    <row r="142" spans="1:2" x14ac:dyDescent="0.2">
      <c r="A142" s="54" t="s">
        <v>70</v>
      </c>
      <c r="B142" s="6">
        <v>215000</v>
      </c>
    </row>
    <row r="143" spans="1:2" x14ac:dyDescent="0.2">
      <c r="A143" s="21" t="s">
        <v>17</v>
      </c>
      <c r="B143" s="15">
        <f>+B137+B138+B139+B140+B141+B142</f>
        <v>9022923</v>
      </c>
    </row>
    <row r="144" spans="1:2" x14ac:dyDescent="0.2">
      <c r="A144" s="28"/>
      <c r="B144" s="6">
        <v>0</v>
      </c>
    </row>
    <row r="145" spans="1:2" x14ac:dyDescent="0.2">
      <c r="A145" s="24" t="s">
        <v>50</v>
      </c>
      <c r="B145" s="15"/>
    </row>
    <row r="146" spans="1:2" x14ac:dyDescent="0.2">
      <c r="A146" s="54" t="s">
        <v>92</v>
      </c>
      <c r="B146" s="6">
        <v>19425</v>
      </c>
    </row>
    <row r="147" spans="1:2" x14ac:dyDescent="0.2">
      <c r="A147" s="54" t="s">
        <v>51</v>
      </c>
      <c r="B147" s="6">
        <v>1133500.18</v>
      </c>
    </row>
    <row r="148" spans="1:2" x14ac:dyDescent="0.2">
      <c r="A148" s="54" t="s">
        <v>140</v>
      </c>
      <c r="B148" s="6">
        <v>64500</v>
      </c>
    </row>
    <row r="149" spans="1:2" x14ac:dyDescent="0.2">
      <c r="A149" s="30" t="s">
        <v>17</v>
      </c>
      <c r="B149" s="15">
        <f>+B146+B147+B148</f>
        <v>1217425.18</v>
      </c>
    </row>
    <row r="150" spans="1:2" x14ac:dyDescent="0.2">
      <c r="A150" s="28"/>
      <c r="B150" s="15"/>
    </row>
    <row r="151" spans="1:2" x14ac:dyDescent="0.2">
      <c r="A151" s="30" t="s">
        <v>52</v>
      </c>
      <c r="B151" s="6">
        <v>0</v>
      </c>
    </row>
    <row r="152" spans="1:2" x14ac:dyDescent="0.2">
      <c r="A152" s="5" t="s">
        <v>53</v>
      </c>
      <c r="B152" s="6">
        <v>25517433</v>
      </c>
    </row>
    <row r="153" spans="1:2" x14ac:dyDescent="0.2">
      <c r="A153" s="30" t="s">
        <v>17</v>
      </c>
      <c r="B153" s="15">
        <f>+B152</f>
        <v>25517433</v>
      </c>
    </row>
    <row r="154" spans="1:2" x14ac:dyDescent="0.2">
      <c r="A154" s="29"/>
      <c r="B154" s="15"/>
    </row>
    <row r="155" spans="1:2" x14ac:dyDescent="0.2">
      <c r="A155" s="22" t="s">
        <v>102</v>
      </c>
      <c r="B155" s="6">
        <v>0</v>
      </c>
    </row>
    <row r="156" spans="1:2" x14ac:dyDescent="0.2">
      <c r="A156" s="54" t="s">
        <v>229</v>
      </c>
      <c r="B156" s="6">
        <v>517000</v>
      </c>
    </row>
    <row r="157" spans="1:2" x14ac:dyDescent="0.2">
      <c r="A157" s="54" t="s">
        <v>229</v>
      </c>
      <c r="B157" s="6">
        <v>7449163</v>
      </c>
    </row>
    <row r="158" spans="1:2" x14ac:dyDescent="0.2">
      <c r="A158" s="33" t="s">
        <v>17</v>
      </c>
      <c r="B158" s="15">
        <f>+B156+B157</f>
        <v>7966163</v>
      </c>
    </row>
    <row r="159" spans="1:2" x14ac:dyDescent="0.2">
      <c r="A159" s="22"/>
      <c r="B159" s="6">
        <v>0</v>
      </c>
    </row>
    <row r="160" spans="1:2" x14ac:dyDescent="0.2">
      <c r="A160" s="31" t="s">
        <v>54</v>
      </c>
      <c r="B160" s="15">
        <v>0</v>
      </c>
    </row>
    <row r="161" spans="1:2" x14ac:dyDescent="0.2">
      <c r="A161" s="54" t="s">
        <v>270</v>
      </c>
      <c r="B161" s="6">
        <v>380414</v>
      </c>
    </row>
    <row r="162" spans="1:2" x14ac:dyDescent="0.2">
      <c r="A162" s="54" t="s">
        <v>270</v>
      </c>
      <c r="B162" s="6">
        <v>570621</v>
      </c>
    </row>
    <row r="163" spans="1:2" x14ac:dyDescent="0.2">
      <c r="A163" s="54" t="s">
        <v>270</v>
      </c>
      <c r="B163" s="6">
        <v>570621</v>
      </c>
    </row>
    <row r="164" spans="1:2" x14ac:dyDescent="0.2">
      <c r="A164" s="22" t="s">
        <v>17</v>
      </c>
      <c r="B164" s="15">
        <f>+B161+B162+B163</f>
        <v>1521656</v>
      </c>
    </row>
    <row r="165" spans="1:2" x14ac:dyDescent="0.2">
      <c r="A165" s="33"/>
      <c r="B165" s="6"/>
    </row>
    <row r="166" spans="1:2" x14ac:dyDescent="0.2">
      <c r="A166" s="31" t="s">
        <v>56</v>
      </c>
      <c r="B166" s="6"/>
    </row>
    <row r="167" spans="1:2" x14ac:dyDescent="0.2">
      <c r="A167" s="5" t="s">
        <v>57</v>
      </c>
      <c r="B167" s="6">
        <v>2344000</v>
      </c>
    </row>
    <row r="168" spans="1:2" x14ac:dyDescent="0.2">
      <c r="A168" s="5" t="s">
        <v>57</v>
      </c>
      <c r="B168" s="6">
        <v>2344000</v>
      </c>
    </row>
    <row r="169" spans="1:2" x14ac:dyDescent="0.2">
      <c r="A169" s="35" t="s">
        <v>17</v>
      </c>
      <c r="B169" s="15">
        <f>+B167+B168</f>
        <v>4688000</v>
      </c>
    </row>
    <row r="170" spans="1:2" x14ac:dyDescent="0.2">
      <c r="A170" s="36"/>
      <c r="B170" s="6"/>
    </row>
    <row r="171" spans="1:2" x14ac:dyDescent="0.2">
      <c r="A171" s="37" t="s">
        <v>58</v>
      </c>
      <c r="B171" s="6"/>
    </row>
    <row r="172" spans="1:2" x14ac:dyDescent="0.2">
      <c r="A172" s="54" t="s">
        <v>53</v>
      </c>
      <c r="B172" s="6">
        <v>2871000</v>
      </c>
    </row>
    <row r="173" spans="1:2" x14ac:dyDescent="0.2">
      <c r="A173" s="54" t="s">
        <v>69</v>
      </c>
      <c r="B173" s="6">
        <v>1344380</v>
      </c>
    </row>
    <row r="174" spans="1:2" x14ac:dyDescent="0.2">
      <c r="A174" s="54" t="s">
        <v>69</v>
      </c>
      <c r="B174" s="6">
        <v>100000</v>
      </c>
    </row>
    <row r="175" spans="1:2" x14ac:dyDescent="0.2">
      <c r="A175" s="54" t="s">
        <v>91</v>
      </c>
      <c r="B175" s="6">
        <v>1605978</v>
      </c>
    </row>
    <row r="176" spans="1:2" x14ac:dyDescent="0.2">
      <c r="A176" s="54" t="s">
        <v>127</v>
      </c>
      <c r="B176" s="6">
        <v>1464652</v>
      </c>
    </row>
    <row r="177" spans="1:2" x14ac:dyDescent="0.2">
      <c r="A177" s="54" t="s">
        <v>62</v>
      </c>
      <c r="B177" s="6">
        <v>193076</v>
      </c>
    </row>
    <row r="178" spans="1:2" x14ac:dyDescent="0.2">
      <c r="A178" s="54" t="s">
        <v>62</v>
      </c>
      <c r="B178" s="6">
        <v>1065584</v>
      </c>
    </row>
    <row r="179" spans="1:2" x14ac:dyDescent="0.2">
      <c r="A179" s="54" t="s">
        <v>61</v>
      </c>
      <c r="B179" s="6">
        <v>281251</v>
      </c>
    </row>
    <row r="180" spans="1:2" x14ac:dyDescent="0.2">
      <c r="A180" s="38" t="s">
        <v>17</v>
      </c>
      <c r="B180" s="15">
        <f>+B172+B173+B174+B175+B176+B177+B178+B179</f>
        <v>8925921</v>
      </c>
    </row>
    <row r="181" spans="1:2" x14ac:dyDescent="0.2">
      <c r="A181" s="37"/>
      <c r="B181" s="6"/>
    </row>
    <row r="182" spans="1:2" x14ac:dyDescent="0.2">
      <c r="A182" s="36" t="s">
        <v>128</v>
      </c>
      <c r="B182" s="6"/>
    </row>
    <row r="183" spans="1:2" x14ac:dyDescent="0.2">
      <c r="A183" s="54" t="s">
        <v>269</v>
      </c>
      <c r="B183" s="6">
        <v>1627485</v>
      </c>
    </row>
    <row r="184" spans="1:2" x14ac:dyDescent="0.2">
      <c r="A184" s="54" t="s">
        <v>269</v>
      </c>
      <c r="B184" s="6">
        <v>1014217</v>
      </c>
    </row>
    <row r="185" spans="1:2" x14ac:dyDescent="0.2">
      <c r="A185" s="54" t="s">
        <v>123</v>
      </c>
      <c r="B185" s="6">
        <v>159518</v>
      </c>
    </row>
    <row r="186" spans="1:2" x14ac:dyDescent="0.2">
      <c r="A186" s="54" t="s">
        <v>123</v>
      </c>
      <c r="B186" s="6">
        <v>7771103</v>
      </c>
    </row>
    <row r="187" spans="1:2" x14ac:dyDescent="0.2">
      <c r="A187" s="54" t="s">
        <v>122</v>
      </c>
      <c r="B187" s="6">
        <v>159518</v>
      </c>
    </row>
    <row r="188" spans="1:2" x14ac:dyDescent="0.2">
      <c r="A188" s="54" t="s">
        <v>122</v>
      </c>
      <c r="B188" s="6">
        <v>6064395</v>
      </c>
    </row>
    <row r="189" spans="1:2" x14ac:dyDescent="0.2">
      <c r="A189" s="54" t="s">
        <v>121</v>
      </c>
      <c r="B189" s="6">
        <v>159518</v>
      </c>
    </row>
    <row r="190" spans="1:2" x14ac:dyDescent="0.2">
      <c r="A190" s="54" t="s">
        <v>121</v>
      </c>
      <c r="B190" s="6">
        <v>7143747</v>
      </c>
    </row>
    <row r="191" spans="1:2" x14ac:dyDescent="0.2">
      <c r="A191" s="54" t="s">
        <v>157</v>
      </c>
      <c r="B191" s="6">
        <v>8487911</v>
      </c>
    </row>
    <row r="192" spans="1:2" x14ac:dyDescent="0.2">
      <c r="A192" s="54" t="s">
        <v>156</v>
      </c>
      <c r="B192" s="6">
        <v>1627485</v>
      </c>
    </row>
    <row r="193" spans="1:2" x14ac:dyDescent="0.2">
      <c r="A193" s="54" t="s">
        <v>156</v>
      </c>
      <c r="B193" s="6">
        <v>1014217</v>
      </c>
    </row>
    <row r="194" spans="1:2" x14ac:dyDescent="0.2">
      <c r="A194" s="57" t="s">
        <v>17</v>
      </c>
      <c r="B194" s="15">
        <f>+B183+B184+B185+B186+B187+B188+B189+B190+B191+B192+B193</f>
        <v>35229114</v>
      </c>
    </row>
    <row r="195" spans="1:2" x14ac:dyDescent="0.2">
      <c r="A195" s="28"/>
      <c r="B195" s="15"/>
    </row>
    <row r="196" spans="1:2" x14ac:dyDescent="0.2">
      <c r="A196" s="28" t="s">
        <v>248</v>
      </c>
      <c r="B196" s="15"/>
    </row>
    <row r="197" spans="1:2" x14ac:dyDescent="0.2">
      <c r="A197" s="54" t="s">
        <v>213</v>
      </c>
      <c r="B197" s="15">
        <v>1033014</v>
      </c>
    </row>
    <row r="198" spans="1:2" x14ac:dyDescent="0.2">
      <c r="A198" s="54" t="s">
        <v>213</v>
      </c>
      <c r="B198" s="15">
        <v>993315</v>
      </c>
    </row>
    <row r="199" spans="1:2" x14ac:dyDescent="0.2">
      <c r="A199" s="21" t="s">
        <v>17</v>
      </c>
      <c r="B199" s="15">
        <f>+B197+B198</f>
        <v>2026329</v>
      </c>
    </row>
    <row r="200" spans="1:2" x14ac:dyDescent="0.2">
      <c r="A200" s="28"/>
      <c r="B200" s="72"/>
    </row>
    <row r="201" spans="1:2" x14ac:dyDescent="0.2">
      <c r="A201" s="28" t="s">
        <v>254</v>
      </c>
      <c r="B201" s="6"/>
    </row>
    <row r="202" spans="1:2" x14ac:dyDescent="0.2">
      <c r="A202" s="28" t="s">
        <v>53</v>
      </c>
      <c r="B202" s="6">
        <v>6934820</v>
      </c>
    </row>
    <row r="203" spans="1:2" x14ac:dyDescent="0.2">
      <c r="A203" s="28" t="s">
        <v>53</v>
      </c>
      <c r="B203" s="6">
        <v>23225016</v>
      </c>
    </row>
    <row r="204" spans="1:2" x14ac:dyDescent="0.2">
      <c r="A204" s="78" t="s">
        <v>17</v>
      </c>
      <c r="B204" s="15">
        <f>+B202+B203</f>
        <v>30159836</v>
      </c>
    </row>
    <row r="205" spans="1:2" x14ac:dyDescent="0.2">
      <c r="A205" s="78"/>
      <c r="B205" s="6"/>
    </row>
    <row r="206" spans="1:2" x14ac:dyDescent="0.2">
      <c r="A206" s="36" t="s">
        <v>133</v>
      </c>
      <c r="B206" s="6"/>
    </row>
    <row r="207" spans="1:2" x14ac:dyDescent="0.2">
      <c r="A207" s="54" t="s">
        <v>57</v>
      </c>
      <c r="B207" s="6">
        <v>700000</v>
      </c>
    </row>
    <row r="208" spans="1:2" x14ac:dyDescent="0.2">
      <c r="A208" s="54" t="s">
        <v>107</v>
      </c>
      <c r="B208" s="15">
        <v>700000</v>
      </c>
    </row>
    <row r="209" spans="1:2" x14ac:dyDescent="0.2">
      <c r="A209" s="54" t="s">
        <v>93</v>
      </c>
      <c r="B209" s="85">
        <v>350000</v>
      </c>
    </row>
    <row r="210" spans="1:2" x14ac:dyDescent="0.2">
      <c r="A210" s="10" t="s">
        <v>17</v>
      </c>
      <c r="B210" s="86">
        <f>+B207+B208+B209</f>
        <v>1750000</v>
      </c>
    </row>
    <row r="211" spans="1:2" x14ac:dyDescent="0.2">
      <c r="A211" s="5"/>
    </row>
    <row r="212" spans="1:2" ht="30" x14ac:dyDescent="0.35">
      <c r="A212" s="44" t="s">
        <v>273</v>
      </c>
      <c r="B212" s="89">
        <f>+B53+B78+B91+B97+B102+B108+B116+B126+B130+B134+B143+B149+B153+B158+B164+B169+B180+B194+B199+B204+B210+3601000</f>
        <v>384633562.18000001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6"/>
  <sheetViews>
    <sheetView topLeftCell="A49" workbookViewId="0" xr3:uid="{9B253EF2-77E0-53E3-AE26-4D66ECD923F3}">
      <selection activeCell="A66" sqref="A66"/>
    </sheetView>
  </sheetViews>
  <sheetFormatPr defaultColWidth="11.43359375" defaultRowHeight="15" x14ac:dyDescent="0.2"/>
  <cols>
    <col min="1" max="1" width="79.234375" style="18" customWidth="1"/>
    <col min="2" max="2" width="46.00390625" style="46" customWidth="1"/>
    <col min="3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274</v>
      </c>
      <c r="B1" s="107"/>
    </row>
    <row r="2" spans="1:2" x14ac:dyDescent="0.2">
      <c r="A2" s="77" t="s">
        <v>0</v>
      </c>
      <c r="B2" s="2" t="s">
        <v>1</v>
      </c>
    </row>
    <row r="3" spans="1:2" x14ac:dyDescent="0.2">
      <c r="A3" s="3" t="s">
        <v>2</v>
      </c>
      <c r="B3" s="4"/>
    </row>
    <row r="4" spans="1:2" x14ac:dyDescent="0.2">
      <c r="A4" s="68" t="s">
        <v>145</v>
      </c>
      <c r="B4" s="59">
        <v>1269000</v>
      </c>
    </row>
    <row r="5" spans="1:2" x14ac:dyDescent="0.2">
      <c r="A5" s="68" t="s">
        <v>5</v>
      </c>
      <c r="B5" s="59">
        <v>493500</v>
      </c>
    </row>
    <row r="6" spans="1:2" x14ac:dyDescent="0.2">
      <c r="A6" s="68" t="s">
        <v>11</v>
      </c>
      <c r="B6" s="59">
        <v>752000</v>
      </c>
    </row>
    <row r="7" spans="1:2" x14ac:dyDescent="0.2">
      <c r="A7" s="68" t="s">
        <v>149</v>
      </c>
      <c r="B7" s="59">
        <v>658000</v>
      </c>
    </row>
    <row r="8" spans="1:2" x14ac:dyDescent="0.2">
      <c r="A8" s="68" t="s">
        <v>9</v>
      </c>
      <c r="B8" s="59">
        <v>799000</v>
      </c>
    </row>
    <row r="9" spans="1:2" x14ac:dyDescent="0.2">
      <c r="A9" s="68" t="s">
        <v>83</v>
      </c>
      <c r="B9" s="59">
        <v>1128000</v>
      </c>
    </row>
    <row r="10" spans="1:2" x14ac:dyDescent="0.2">
      <c r="A10" s="68" t="s">
        <v>3</v>
      </c>
      <c r="B10" s="59">
        <v>594202</v>
      </c>
    </row>
    <row r="11" spans="1:2" x14ac:dyDescent="0.2">
      <c r="A11" s="68" t="s">
        <v>8</v>
      </c>
      <c r="B11" s="59">
        <v>611000</v>
      </c>
    </row>
    <row r="12" spans="1:2" x14ac:dyDescent="0.2">
      <c r="A12" s="68" t="s">
        <v>136</v>
      </c>
      <c r="B12" s="59">
        <v>658000</v>
      </c>
    </row>
    <row r="13" spans="1:2" x14ac:dyDescent="0.2">
      <c r="A13" s="68" t="s">
        <v>7</v>
      </c>
      <c r="B13" s="59">
        <v>799000</v>
      </c>
    </row>
    <row r="14" spans="1:2" x14ac:dyDescent="0.2">
      <c r="A14" s="68" t="s">
        <v>6</v>
      </c>
      <c r="B14" s="59">
        <v>799000</v>
      </c>
    </row>
    <row r="15" spans="1:2" x14ac:dyDescent="0.2">
      <c r="A15" s="68" t="s">
        <v>117</v>
      </c>
      <c r="B15" s="59">
        <v>1435353</v>
      </c>
    </row>
    <row r="16" spans="1:2" x14ac:dyDescent="0.2">
      <c r="A16" s="68" t="s">
        <v>116</v>
      </c>
      <c r="B16" s="59">
        <v>1738434</v>
      </c>
    </row>
    <row r="17" spans="1:2" x14ac:dyDescent="0.2">
      <c r="A17" s="68" t="s">
        <v>282</v>
      </c>
      <c r="B17" s="59">
        <v>1185200</v>
      </c>
    </row>
    <row r="18" spans="1:2" x14ac:dyDescent="0.2">
      <c r="A18" s="68" t="s">
        <v>112</v>
      </c>
      <c r="B18" s="59">
        <v>850700</v>
      </c>
    </row>
    <row r="19" spans="1:2" x14ac:dyDescent="0.2">
      <c r="A19" s="68" t="s">
        <v>283</v>
      </c>
      <c r="B19" s="59">
        <v>1598000</v>
      </c>
    </row>
    <row r="20" spans="1:2" x14ac:dyDescent="0.2">
      <c r="A20" s="68" t="s">
        <v>73</v>
      </c>
      <c r="B20" s="59">
        <v>1236322</v>
      </c>
    </row>
    <row r="21" spans="1:2" x14ac:dyDescent="0.2">
      <c r="A21" s="68" t="s">
        <v>115</v>
      </c>
      <c r="B21" s="59">
        <v>1236322</v>
      </c>
    </row>
    <row r="22" spans="1:2" x14ac:dyDescent="0.2">
      <c r="A22" s="68" t="s">
        <v>111</v>
      </c>
      <c r="B22" s="59">
        <v>1316000</v>
      </c>
    </row>
    <row r="23" spans="1:2" x14ac:dyDescent="0.2">
      <c r="A23" s="68" t="s">
        <v>10</v>
      </c>
      <c r="B23" s="59">
        <v>940000</v>
      </c>
    </row>
    <row r="24" spans="1:2" x14ac:dyDescent="0.2">
      <c r="A24" s="68" t="s">
        <v>5</v>
      </c>
      <c r="B24" s="59">
        <v>493500</v>
      </c>
    </row>
    <row r="25" spans="1:2" x14ac:dyDescent="0.2">
      <c r="A25" s="68" t="s">
        <v>284</v>
      </c>
      <c r="B25" s="59">
        <v>2670707</v>
      </c>
    </row>
    <row r="26" spans="1:2" x14ac:dyDescent="0.2">
      <c r="A26" s="68" t="s">
        <v>105</v>
      </c>
      <c r="B26" s="59">
        <v>1927500</v>
      </c>
    </row>
    <row r="27" spans="1:2" x14ac:dyDescent="0.2">
      <c r="A27" s="68" t="s">
        <v>83</v>
      </c>
      <c r="B27" s="59">
        <v>1228000</v>
      </c>
    </row>
    <row r="28" spans="1:2" x14ac:dyDescent="0.2">
      <c r="A28" s="68" t="s">
        <v>11</v>
      </c>
      <c r="B28" s="59">
        <v>752000</v>
      </c>
    </row>
    <row r="29" spans="1:2" x14ac:dyDescent="0.2">
      <c r="A29" s="68" t="s">
        <v>9</v>
      </c>
      <c r="B29" s="59">
        <v>799000</v>
      </c>
    </row>
    <row r="30" spans="1:2" x14ac:dyDescent="0.2">
      <c r="A30" s="68" t="s">
        <v>284</v>
      </c>
      <c r="B30" s="59">
        <v>3454500</v>
      </c>
    </row>
    <row r="31" spans="1:2" x14ac:dyDescent="0.2">
      <c r="A31" s="68" t="s">
        <v>285</v>
      </c>
      <c r="B31" s="59">
        <v>1200000</v>
      </c>
    </row>
    <row r="32" spans="1:2" x14ac:dyDescent="0.2">
      <c r="A32" s="68" t="s">
        <v>145</v>
      </c>
      <c r="B32" s="59">
        <v>1269000</v>
      </c>
    </row>
    <row r="33" spans="1:2" x14ac:dyDescent="0.2">
      <c r="A33" s="68" t="s">
        <v>3</v>
      </c>
      <c r="B33" s="59">
        <f>594202+127596</f>
        <v>721798</v>
      </c>
    </row>
    <row r="34" spans="1:2" x14ac:dyDescent="0.2">
      <c r="A34" s="68" t="s">
        <v>8</v>
      </c>
      <c r="B34" s="59">
        <v>611000</v>
      </c>
    </row>
    <row r="35" spans="1:2" x14ac:dyDescent="0.2">
      <c r="A35" s="68" t="s">
        <v>136</v>
      </c>
      <c r="B35" s="59">
        <v>658000</v>
      </c>
    </row>
    <row r="36" spans="1:2" x14ac:dyDescent="0.2">
      <c r="A36" s="68" t="s">
        <v>10</v>
      </c>
      <c r="B36" s="59">
        <v>940000</v>
      </c>
    </row>
    <row r="37" spans="1:2" x14ac:dyDescent="0.2">
      <c r="A37" s="68" t="s">
        <v>7</v>
      </c>
      <c r="B37" s="59">
        <v>799000</v>
      </c>
    </row>
    <row r="38" spans="1:2" x14ac:dyDescent="0.2">
      <c r="A38" s="68" t="s">
        <v>6</v>
      </c>
      <c r="B38" s="59">
        <v>799000</v>
      </c>
    </row>
    <row r="39" spans="1:2" x14ac:dyDescent="0.2">
      <c r="A39" s="68" t="s">
        <v>149</v>
      </c>
      <c r="B39" s="59">
        <v>658000</v>
      </c>
    </row>
    <row r="40" spans="1:2" x14ac:dyDescent="0.2">
      <c r="A40" s="68" t="s">
        <v>283</v>
      </c>
      <c r="B40" s="59">
        <v>172000</v>
      </c>
    </row>
    <row r="41" spans="1:2" x14ac:dyDescent="0.2">
      <c r="A41" s="68" t="s">
        <v>286</v>
      </c>
      <c r="B41" s="59">
        <v>3431000</v>
      </c>
    </row>
    <row r="42" spans="1:2" x14ac:dyDescent="0.2">
      <c r="A42" s="68" t="s">
        <v>255</v>
      </c>
      <c r="B42" s="59">
        <v>2538000</v>
      </c>
    </row>
    <row r="43" spans="1:2" x14ac:dyDescent="0.2">
      <c r="A43" s="3" t="s">
        <v>256</v>
      </c>
      <c r="B43" s="59">
        <v>2162000</v>
      </c>
    </row>
    <row r="44" spans="1:2" x14ac:dyDescent="0.2">
      <c r="A44" s="68" t="s">
        <v>78</v>
      </c>
      <c r="B44" s="59">
        <v>2162000</v>
      </c>
    </row>
    <row r="45" spans="1:2" x14ac:dyDescent="0.2">
      <c r="A45" s="64" t="s">
        <v>17</v>
      </c>
      <c r="B45" s="58">
        <f>SUM(B4:B44)</f>
        <v>49543038</v>
      </c>
    </row>
    <row r="46" spans="1:2" x14ac:dyDescent="0.2">
      <c r="A46" s="65"/>
      <c r="B46" s="59">
        <v>0</v>
      </c>
    </row>
    <row r="47" spans="1:2" x14ac:dyDescent="0.2">
      <c r="A47" s="13" t="s">
        <v>18</v>
      </c>
      <c r="B47" s="59">
        <v>0</v>
      </c>
    </row>
    <row r="48" spans="1:2" x14ac:dyDescent="0.2">
      <c r="A48" s="68" t="s">
        <v>132</v>
      </c>
      <c r="B48" s="59">
        <v>7625664</v>
      </c>
    </row>
    <row r="49" spans="1:2" x14ac:dyDescent="0.2">
      <c r="A49" s="68" t="s">
        <v>142</v>
      </c>
      <c r="B49" s="59">
        <v>1977904</v>
      </c>
    </row>
    <row r="50" spans="1:2" x14ac:dyDescent="0.2">
      <c r="A50" s="68" t="s">
        <v>27</v>
      </c>
      <c r="B50" s="59">
        <v>1197415</v>
      </c>
    </row>
    <row r="51" spans="1:2" x14ac:dyDescent="0.2">
      <c r="A51" s="68" t="s">
        <v>287</v>
      </c>
      <c r="B51" s="59">
        <v>1134631</v>
      </c>
    </row>
    <row r="52" spans="1:2" x14ac:dyDescent="0.2">
      <c r="A52" s="68" t="s">
        <v>288</v>
      </c>
      <c r="B52" s="59">
        <v>10052011</v>
      </c>
    </row>
    <row r="53" spans="1:2" x14ac:dyDescent="0.2">
      <c r="A53" s="68" t="s">
        <v>289</v>
      </c>
      <c r="B53" s="59">
        <v>5470194</v>
      </c>
    </row>
    <row r="54" spans="1:2" x14ac:dyDescent="0.2">
      <c r="A54" s="68" t="s">
        <v>20</v>
      </c>
      <c r="B54" s="59">
        <v>12268259</v>
      </c>
    </row>
    <row r="55" spans="1:2" x14ac:dyDescent="0.2">
      <c r="A55" s="68" t="s">
        <v>29</v>
      </c>
      <c r="B55" s="59">
        <v>2137293</v>
      </c>
    </row>
    <row r="56" spans="1:2" x14ac:dyDescent="0.2">
      <c r="A56" s="68" t="s">
        <v>89</v>
      </c>
      <c r="B56" s="59">
        <v>2330148</v>
      </c>
    </row>
    <row r="57" spans="1:2" x14ac:dyDescent="0.2">
      <c r="A57" s="68" t="s">
        <v>19</v>
      </c>
      <c r="B57" s="59">
        <v>4206334</v>
      </c>
    </row>
    <row r="58" spans="1:2" x14ac:dyDescent="0.2">
      <c r="A58" s="68" t="s">
        <v>22</v>
      </c>
      <c r="B58" s="59">
        <v>1964317</v>
      </c>
    </row>
    <row r="59" spans="1:2" x14ac:dyDescent="0.2">
      <c r="A59" s="10" t="s">
        <v>17</v>
      </c>
      <c r="B59" s="58">
        <f>SUM(B48:B58)</f>
        <v>50364170</v>
      </c>
    </row>
    <row r="60" spans="1:2" x14ac:dyDescent="0.2">
      <c r="A60" s="10"/>
      <c r="B60" s="59">
        <v>0</v>
      </c>
    </row>
    <row r="61" spans="1:2" x14ac:dyDescent="0.2">
      <c r="A61" s="10" t="s">
        <v>248</v>
      </c>
      <c r="B61" s="59">
        <v>0</v>
      </c>
    </row>
    <row r="62" spans="1:2" x14ac:dyDescent="0.2">
      <c r="A62" s="66" t="s">
        <v>292</v>
      </c>
      <c r="B62" s="59">
        <v>1033014</v>
      </c>
    </row>
    <row r="63" spans="1:2" x14ac:dyDescent="0.2">
      <c r="A63" s="10" t="s">
        <v>17</v>
      </c>
      <c r="B63" s="58">
        <f>+B62</f>
        <v>1033014</v>
      </c>
    </row>
    <row r="64" spans="1:2" x14ac:dyDescent="0.2">
      <c r="A64" s="10"/>
      <c r="B64" s="59">
        <v>0</v>
      </c>
    </row>
    <row r="65" spans="1:2" x14ac:dyDescent="0.2">
      <c r="A65" s="3" t="s">
        <v>333</v>
      </c>
      <c r="B65" s="59">
        <v>0</v>
      </c>
    </row>
    <row r="66" spans="1:2" ht="16.5" customHeight="1" x14ac:dyDescent="0.2">
      <c r="A66" s="68" t="s">
        <v>81</v>
      </c>
      <c r="B66" s="59">
        <v>924741</v>
      </c>
    </row>
    <row r="67" spans="1:2" ht="16.5" customHeight="1" x14ac:dyDescent="0.2">
      <c r="A67" s="68" t="s">
        <v>276</v>
      </c>
      <c r="B67" s="59">
        <v>29059071</v>
      </c>
    </row>
    <row r="68" spans="1:2" ht="16.5" customHeight="1" x14ac:dyDescent="0.2">
      <c r="A68" s="3" t="s">
        <v>31</v>
      </c>
      <c r="B68" s="59">
        <v>11149440</v>
      </c>
    </row>
    <row r="69" spans="1:2" ht="16.5" customHeight="1" x14ac:dyDescent="0.2">
      <c r="A69" s="68" t="s">
        <v>277</v>
      </c>
      <c r="B69" s="59">
        <v>634094</v>
      </c>
    </row>
    <row r="70" spans="1:2" ht="16.5" customHeight="1" x14ac:dyDescent="0.2">
      <c r="A70" s="68" t="s">
        <v>278</v>
      </c>
      <c r="B70" s="59">
        <f>481367+82764</f>
        <v>564131</v>
      </c>
    </row>
    <row r="71" spans="1:2" ht="16.5" customHeight="1" x14ac:dyDescent="0.2">
      <c r="A71" s="68" t="s">
        <v>76</v>
      </c>
      <c r="B71" s="59">
        <v>2666352</v>
      </c>
    </row>
    <row r="72" spans="1:2" ht="16.5" customHeight="1" x14ac:dyDescent="0.2">
      <c r="A72" s="68" t="s">
        <v>279</v>
      </c>
      <c r="B72" s="59">
        <v>10829862</v>
      </c>
    </row>
    <row r="73" spans="1:2" ht="16.5" customHeight="1" x14ac:dyDescent="0.2">
      <c r="A73" s="68" t="s">
        <v>31</v>
      </c>
      <c r="B73" s="59">
        <v>6751826</v>
      </c>
    </row>
    <row r="74" spans="1:2" ht="16.5" customHeight="1" x14ac:dyDescent="0.2">
      <c r="A74" s="68" t="s">
        <v>280</v>
      </c>
      <c r="B74" s="59">
        <v>634094</v>
      </c>
    </row>
    <row r="75" spans="1:2" x14ac:dyDescent="0.2">
      <c r="A75" s="10" t="s">
        <v>17</v>
      </c>
      <c r="B75" s="58">
        <f>+B66+B67+B68+B69+B70+B71+B72+B73+B74</f>
        <v>63213611</v>
      </c>
    </row>
    <row r="76" spans="1:2" x14ac:dyDescent="0.2">
      <c r="A76" s="10"/>
      <c r="B76" s="59">
        <v>0</v>
      </c>
    </row>
    <row r="77" spans="1:2" x14ac:dyDescent="0.2">
      <c r="A77" s="16" t="s">
        <v>33</v>
      </c>
      <c r="B77" s="59">
        <v>0</v>
      </c>
    </row>
    <row r="78" spans="1:2" x14ac:dyDescent="0.2">
      <c r="A78" s="67" t="s">
        <v>34</v>
      </c>
      <c r="B78" s="59">
        <v>363900</v>
      </c>
    </row>
    <row r="79" spans="1:2" x14ac:dyDescent="0.2">
      <c r="A79" s="13" t="s">
        <v>34</v>
      </c>
      <c r="B79" s="59">
        <v>22722441</v>
      </c>
    </row>
    <row r="80" spans="1:2" x14ac:dyDescent="0.2">
      <c r="A80" s="13" t="s">
        <v>34</v>
      </c>
      <c r="B80" s="59">
        <v>8383459</v>
      </c>
    </row>
    <row r="81" spans="1:4" x14ac:dyDescent="0.2">
      <c r="A81" s="10" t="s">
        <v>17</v>
      </c>
      <c r="B81" s="58">
        <f>+B78+B79+B80</f>
        <v>31469800</v>
      </c>
    </row>
    <row r="82" spans="1:4" x14ac:dyDescent="0.2">
      <c r="A82" s="10"/>
      <c r="B82" s="59">
        <v>0</v>
      </c>
    </row>
    <row r="83" spans="1:4" x14ac:dyDescent="0.2">
      <c r="A83" s="10" t="s">
        <v>291</v>
      </c>
      <c r="B83" s="59">
        <v>0</v>
      </c>
    </row>
    <row r="84" spans="1:4" x14ac:dyDescent="0.2">
      <c r="A84" s="68" t="s">
        <v>93</v>
      </c>
      <c r="B84" s="59">
        <v>599627</v>
      </c>
    </row>
    <row r="85" spans="1:4" x14ac:dyDescent="0.2">
      <c r="A85" s="10" t="s">
        <v>17</v>
      </c>
      <c r="B85" s="58">
        <f>+B84</f>
        <v>599627</v>
      </c>
    </row>
    <row r="86" spans="1:4" x14ac:dyDescent="0.2">
      <c r="A86" s="19"/>
      <c r="B86" s="92">
        <v>0</v>
      </c>
    </row>
    <row r="87" spans="1:4" x14ac:dyDescent="0.2">
      <c r="A87" s="33" t="s">
        <v>35</v>
      </c>
      <c r="B87" s="59">
        <v>0</v>
      </c>
      <c r="C87" s="20"/>
      <c r="D87" s="50"/>
    </row>
    <row r="88" spans="1:4" x14ac:dyDescent="0.2">
      <c r="A88" s="31" t="s">
        <v>134</v>
      </c>
      <c r="B88" s="59">
        <v>620132</v>
      </c>
      <c r="C88" s="20"/>
      <c r="D88" s="50"/>
    </row>
    <row r="89" spans="1:4" x14ac:dyDescent="0.2">
      <c r="A89" s="33" t="s">
        <v>17</v>
      </c>
      <c r="B89" s="58">
        <f>+B88</f>
        <v>620132</v>
      </c>
      <c r="C89" s="20"/>
      <c r="D89" s="50"/>
    </row>
    <row r="90" spans="1:4" x14ac:dyDescent="0.2">
      <c r="A90" s="31"/>
      <c r="B90" s="59">
        <v>0</v>
      </c>
      <c r="C90" s="91"/>
      <c r="D90" s="91"/>
    </row>
    <row r="91" spans="1:4" x14ac:dyDescent="0.2">
      <c r="A91" s="19" t="s">
        <v>37</v>
      </c>
      <c r="B91" s="59">
        <v>0</v>
      </c>
    </row>
    <row r="92" spans="1:4" x14ac:dyDescent="0.2">
      <c r="A92" s="68" t="s">
        <v>290</v>
      </c>
      <c r="B92" s="59">
        <v>1334070</v>
      </c>
    </row>
    <row r="93" spans="1:4" x14ac:dyDescent="0.2">
      <c r="A93" s="68" t="s">
        <v>39</v>
      </c>
      <c r="B93" s="59">
        <v>1408839</v>
      </c>
    </row>
    <row r="94" spans="1:4" x14ac:dyDescent="0.2">
      <c r="A94" s="68" t="s">
        <v>205</v>
      </c>
      <c r="B94" s="59">
        <v>356130</v>
      </c>
    </row>
    <row r="95" spans="1:4" x14ac:dyDescent="0.2">
      <c r="A95" s="68" t="s">
        <v>38</v>
      </c>
      <c r="B95" s="59">
        <v>1507156</v>
      </c>
    </row>
    <row r="96" spans="1:4" x14ac:dyDescent="0.2">
      <c r="A96" s="68" t="s">
        <v>42</v>
      </c>
      <c r="B96" s="59">
        <v>1562254</v>
      </c>
    </row>
    <row r="97" spans="1:2" x14ac:dyDescent="0.2">
      <c r="A97" s="90" t="s">
        <v>17</v>
      </c>
      <c r="B97" s="58">
        <f>+B92+B93+B94+B95+B96</f>
        <v>6168449</v>
      </c>
    </row>
    <row r="98" spans="1:2" x14ac:dyDescent="0.2">
      <c r="A98" s="19"/>
      <c r="B98" s="59">
        <v>0</v>
      </c>
    </row>
    <row r="99" spans="1:2" x14ac:dyDescent="0.2">
      <c r="A99" s="3" t="s">
        <v>43</v>
      </c>
      <c r="B99" s="59">
        <v>0</v>
      </c>
    </row>
    <row r="100" spans="1:2" x14ac:dyDescent="0.2">
      <c r="A100" s="66" t="s">
        <v>43</v>
      </c>
      <c r="B100" s="59">
        <v>2234000</v>
      </c>
    </row>
    <row r="101" spans="1:2" x14ac:dyDescent="0.2">
      <c r="A101" s="32" t="s">
        <v>17</v>
      </c>
      <c r="B101" s="58">
        <f>+B100</f>
        <v>2234000</v>
      </c>
    </row>
    <row r="102" spans="1:2" x14ac:dyDescent="0.2">
      <c r="A102" s="22"/>
      <c r="B102" s="59">
        <v>0</v>
      </c>
    </row>
    <row r="103" spans="1:2" x14ac:dyDescent="0.2">
      <c r="A103" s="23" t="s">
        <v>44</v>
      </c>
      <c r="B103" s="59">
        <v>0</v>
      </c>
    </row>
    <row r="104" spans="1:2" x14ac:dyDescent="0.2">
      <c r="A104" s="23" t="s">
        <v>45</v>
      </c>
      <c r="B104" s="59">
        <v>8912100</v>
      </c>
    </row>
    <row r="105" spans="1:2" x14ac:dyDescent="0.2">
      <c r="A105" s="30" t="s">
        <v>17</v>
      </c>
      <c r="B105" s="58">
        <f>+B104</f>
        <v>8912100</v>
      </c>
    </row>
    <row r="106" spans="1:2" x14ac:dyDescent="0.2">
      <c r="A106" s="30"/>
      <c r="B106" s="59">
        <v>0</v>
      </c>
    </row>
    <row r="107" spans="1:2" x14ac:dyDescent="0.2">
      <c r="A107" s="27" t="s">
        <v>50</v>
      </c>
      <c r="B107" s="59">
        <v>0</v>
      </c>
    </row>
    <row r="108" spans="1:2" x14ac:dyDescent="0.2">
      <c r="A108" s="68" t="s">
        <v>51</v>
      </c>
      <c r="B108" s="59">
        <v>803500.66</v>
      </c>
    </row>
    <row r="109" spans="1:2" x14ac:dyDescent="0.2">
      <c r="A109" s="68" t="s">
        <v>92</v>
      </c>
      <c r="B109" s="59">
        <v>25900</v>
      </c>
    </row>
    <row r="110" spans="1:2" x14ac:dyDescent="0.2">
      <c r="A110" s="68" t="s">
        <v>140</v>
      </c>
      <c r="B110" s="59">
        <v>64500</v>
      </c>
    </row>
    <row r="111" spans="1:2" x14ac:dyDescent="0.2">
      <c r="A111" s="68" t="s">
        <v>51</v>
      </c>
      <c r="B111" s="59">
        <v>19.8</v>
      </c>
    </row>
    <row r="112" spans="1:2" ht="17.25" customHeight="1" x14ac:dyDescent="0.2">
      <c r="A112" s="10" t="s">
        <v>17</v>
      </c>
      <c r="B112" s="58">
        <f>+B108+B109+B110+B111</f>
        <v>893920.46000000008</v>
      </c>
    </row>
    <row r="113" spans="1:2" x14ac:dyDescent="0.2">
      <c r="A113" s="19"/>
      <c r="B113" s="59">
        <v>0</v>
      </c>
    </row>
    <row r="114" spans="1:2" x14ac:dyDescent="0.2">
      <c r="A114" s="30" t="s">
        <v>52</v>
      </c>
      <c r="B114" s="59">
        <v>0</v>
      </c>
    </row>
    <row r="115" spans="1:2" x14ac:dyDescent="0.2">
      <c r="A115" s="19" t="s">
        <v>53</v>
      </c>
      <c r="B115" s="59">
        <v>25341473</v>
      </c>
    </row>
    <row r="116" spans="1:2" x14ac:dyDescent="0.2">
      <c r="A116" s="29" t="s">
        <v>17</v>
      </c>
      <c r="B116" s="58">
        <f>+B115</f>
        <v>25341473</v>
      </c>
    </row>
    <row r="117" spans="1:2" x14ac:dyDescent="0.2">
      <c r="A117" s="60"/>
      <c r="B117" s="59">
        <v>0</v>
      </c>
    </row>
    <row r="118" spans="1:2" x14ac:dyDescent="0.2">
      <c r="A118" s="32" t="s">
        <v>102</v>
      </c>
      <c r="B118" s="59">
        <v>0</v>
      </c>
    </row>
    <row r="119" spans="1:2" x14ac:dyDescent="0.2">
      <c r="A119" s="19" t="s">
        <v>135</v>
      </c>
      <c r="B119" s="59">
        <v>8281133</v>
      </c>
    </row>
    <row r="120" spans="1:2" x14ac:dyDescent="0.2">
      <c r="A120" s="33" t="s">
        <v>17</v>
      </c>
      <c r="B120" s="58">
        <f>+B119</f>
        <v>8281133</v>
      </c>
    </row>
    <row r="121" spans="1:2" x14ac:dyDescent="0.2">
      <c r="A121" s="22"/>
      <c r="B121" s="59">
        <v>0</v>
      </c>
    </row>
    <row r="122" spans="1:2" x14ac:dyDescent="0.2">
      <c r="A122" s="33" t="s">
        <v>54</v>
      </c>
      <c r="B122" s="59">
        <v>0</v>
      </c>
    </row>
    <row r="123" spans="1:2" x14ac:dyDescent="0.2">
      <c r="A123" s="19" t="s">
        <v>30</v>
      </c>
      <c r="B123" s="59">
        <v>570621</v>
      </c>
    </row>
    <row r="124" spans="1:2" x14ac:dyDescent="0.2">
      <c r="A124" s="19" t="s">
        <v>30</v>
      </c>
      <c r="B124" s="59">
        <v>570621</v>
      </c>
    </row>
    <row r="125" spans="1:2" x14ac:dyDescent="0.2">
      <c r="A125" s="32" t="s">
        <v>17</v>
      </c>
      <c r="B125" s="58">
        <f>+B123+B124</f>
        <v>1141242</v>
      </c>
    </row>
    <row r="126" spans="1:2" x14ac:dyDescent="0.2">
      <c r="A126" s="31"/>
      <c r="B126" s="59">
        <v>0</v>
      </c>
    </row>
    <row r="127" spans="1:2" x14ac:dyDescent="0.2">
      <c r="A127" s="31" t="s">
        <v>56</v>
      </c>
      <c r="B127" s="59">
        <v>0</v>
      </c>
    </row>
    <row r="128" spans="1:2" x14ac:dyDescent="0.2">
      <c r="A128" s="19" t="s">
        <v>94</v>
      </c>
      <c r="B128" s="59">
        <v>2344000</v>
      </c>
    </row>
    <row r="129" spans="1:2" x14ac:dyDescent="0.2">
      <c r="A129" s="19" t="s">
        <v>94</v>
      </c>
      <c r="B129" s="59">
        <v>1220908</v>
      </c>
    </row>
    <row r="130" spans="1:2" x14ac:dyDescent="0.2">
      <c r="A130" s="35" t="s">
        <v>17</v>
      </c>
      <c r="B130" s="58">
        <f>+B128+B129</f>
        <v>3564908</v>
      </c>
    </row>
    <row r="131" spans="1:2" x14ac:dyDescent="0.2">
      <c r="A131" s="36"/>
      <c r="B131" s="59">
        <v>0</v>
      </c>
    </row>
    <row r="132" spans="1:2" x14ac:dyDescent="0.2">
      <c r="A132" s="35" t="s">
        <v>58</v>
      </c>
      <c r="B132" s="59">
        <v>0</v>
      </c>
    </row>
    <row r="133" spans="1:2" x14ac:dyDescent="0.2">
      <c r="A133" s="68" t="s">
        <v>69</v>
      </c>
      <c r="B133" s="59">
        <v>1849370</v>
      </c>
    </row>
    <row r="134" spans="1:2" x14ac:dyDescent="0.2">
      <c r="A134" s="3" t="s">
        <v>69</v>
      </c>
      <c r="B134" s="59">
        <v>100000</v>
      </c>
    </row>
    <row r="135" spans="1:2" x14ac:dyDescent="0.2">
      <c r="A135" s="68" t="s">
        <v>216</v>
      </c>
      <c r="B135" s="59">
        <v>1000098</v>
      </c>
    </row>
    <row r="136" spans="1:2" x14ac:dyDescent="0.2">
      <c r="A136" s="68" t="s">
        <v>281</v>
      </c>
      <c r="B136" s="59">
        <v>1550808</v>
      </c>
    </row>
    <row r="137" spans="1:2" x14ac:dyDescent="0.2">
      <c r="A137" s="68" t="s">
        <v>114</v>
      </c>
      <c r="B137" s="59">
        <v>1953684</v>
      </c>
    </row>
    <row r="138" spans="1:2" x14ac:dyDescent="0.2">
      <c r="A138" s="68" t="s">
        <v>216</v>
      </c>
      <c r="B138" s="59">
        <v>2225258</v>
      </c>
    </row>
    <row r="139" spans="1:2" x14ac:dyDescent="0.2">
      <c r="A139" s="68" t="s">
        <v>59</v>
      </c>
      <c r="B139" s="59">
        <v>808400</v>
      </c>
    </row>
    <row r="140" spans="1:2" x14ac:dyDescent="0.2">
      <c r="A140" s="68" t="s">
        <v>62</v>
      </c>
      <c r="B140" s="59">
        <v>246750</v>
      </c>
    </row>
    <row r="141" spans="1:2" x14ac:dyDescent="0.2">
      <c r="A141" s="68" t="s">
        <v>60</v>
      </c>
      <c r="B141" s="59">
        <v>249950</v>
      </c>
    </row>
    <row r="142" spans="1:2" x14ac:dyDescent="0.2">
      <c r="A142" s="68" t="s">
        <v>69</v>
      </c>
      <c r="B142" s="59">
        <v>907036</v>
      </c>
    </row>
    <row r="143" spans="1:2" x14ac:dyDescent="0.2">
      <c r="A143" s="33" t="s">
        <v>17</v>
      </c>
      <c r="B143" s="58">
        <f>SUM(B133:B142)</f>
        <v>10891354</v>
      </c>
    </row>
    <row r="144" spans="1:2" x14ac:dyDescent="0.2">
      <c r="A144" s="37"/>
      <c r="B144" s="59">
        <v>0</v>
      </c>
    </row>
    <row r="145" spans="1:2" x14ac:dyDescent="0.2">
      <c r="A145" s="19"/>
      <c r="B145" s="43"/>
    </row>
    <row r="146" spans="1:2" ht="30" x14ac:dyDescent="0.35">
      <c r="A146" s="44" t="s">
        <v>275</v>
      </c>
      <c r="B146" s="45">
        <f>+B45+B59+B63+B75+B81+B85+B89+B97+B101+B105+B112+B116+B120+B125+B130+B143</f>
        <v>264271971.46000001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78"/>
  <sheetViews>
    <sheetView topLeftCell="A160" workbookViewId="0" xr3:uid="{85D5C41F-068E-5C55-9968-509E7C2A5619}">
      <selection activeCell="A149" sqref="A149"/>
    </sheetView>
  </sheetViews>
  <sheetFormatPr defaultColWidth="11.43359375" defaultRowHeight="15" x14ac:dyDescent="0.2"/>
  <cols>
    <col min="1" max="1" width="79.234375" style="18" customWidth="1"/>
    <col min="2" max="2" width="46.00390625" style="46" customWidth="1"/>
    <col min="3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294</v>
      </c>
      <c r="B1" s="107"/>
    </row>
    <row r="2" spans="1:2" x14ac:dyDescent="0.2">
      <c r="A2" s="93" t="s">
        <v>0</v>
      </c>
      <c r="B2" s="2" t="s">
        <v>1</v>
      </c>
    </row>
    <row r="3" spans="1:2" x14ac:dyDescent="0.2">
      <c r="A3" s="40" t="s">
        <v>2</v>
      </c>
      <c r="B3" s="4"/>
    </row>
    <row r="4" spans="1:2" x14ac:dyDescent="0.2">
      <c r="A4" s="96" t="s">
        <v>12</v>
      </c>
      <c r="B4" s="59">
        <v>2499580</v>
      </c>
    </row>
    <row r="5" spans="1:2" x14ac:dyDescent="0.2">
      <c r="A5" s="96" t="s">
        <v>86</v>
      </c>
      <c r="B5" s="59">
        <v>1150000</v>
      </c>
    </row>
    <row r="6" spans="1:2" x14ac:dyDescent="0.2">
      <c r="A6" s="96" t="s">
        <v>257</v>
      </c>
      <c r="B6" s="59">
        <v>1316000</v>
      </c>
    </row>
    <row r="7" spans="1:2" x14ac:dyDescent="0.2">
      <c r="A7" s="96" t="s">
        <v>117</v>
      </c>
      <c r="B7" s="59">
        <v>1383953</v>
      </c>
    </row>
    <row r="8" spans="1:2" x14ac:dyDescent="0.2">
      <c r="A8" s="96" t="s">
        <v>129</v>
      </c>
      <c r="B8" s="59">
        <v>1598000</v>
      </c>
    </row>
    <row r="9" spans="1:2" x14ac:dyDescent="0.2">
      <c r="A9" s="96" t="s">
        <v>115</v>
      </c>
      <c r="B9" s="59">
        <v>1236322</v>
      </c>
    </row>
    <row r="10" spans="1:2" x14ac:dyDescent="0.2">
      <c r="A10" s="96" t="s">
        <v>258</v>
      </c>
      <c r="B10" s="59">
        <v>1236322</v>
      </c>
    </row>
    <row r="11" spans="1:2" x14ac:dyDescent="0.2">
      <c r="A11" s="96" t="s">
        <v>259</v>
      </c>
      <c r="B11" s="59">
        <v>1688334</v>
      </c>
    </row>
    <row r="12" spans="1:2" x14ac:dyDescent="0.2">
      <c r="A12" s="96" t="s">
        <v>112</v>
      </c>
      <c r="B12" s="59">
        <v>850700</v>
      </c>
    </row>
    <row r="13" spans="1:2" x14ac:dyDescent="0.2">
      <c r="A13" s="96" t="s">
        <v>16</v>
      </c>
      <c r="B13" s="59">
        <v>695600</v>
      </c>
    </row>
    <row r="14" spans="1:2" x14ac:dyDescent="0.2">
      <c r="A14" s="96" t="s">
        <v>75</v>
      </c>
      <c r="B14" s="59">
        <v>1269000</v>
      </c>
    </row>
    <row r="15" spans="1:2" x14ac:dyDescent="0.2">
      <c r="A15" s="96" t="s">
        <v>304</v>
      </c>
      <c r="B15" s="59">
        <v>2162000</v>
      </c>
    </row>
    <row r="16" spans="1:2" x14ac:dyDescent="0.2">
      <c r="A16" s="96" t="s">
        <v>78</v>
      </c>
      <c r="B16" s="59">
        <v>2162000</v>
      </c>
    </row>
    <row r="17" spans="1:2" x14ac:dyDescent="0.2">
      <c r="A17" s="96" t="s">
        <v>112</v>
      </c>
      <c r="B17" s="59">
        <v>2538000</v>
      </c>
    </row>
    <row r="18" spans="1:2" x14ac:dyDescent="0.2">
      <c r="A18" s="96" t="s">
        <v>11</v>
      </c>
      <c r="B18" s="59">
        <v>752000</v>
      </c>
    </row>
    <row r="19" spans="1:2" x14ac:dyDescent="0.2">
      <c r="A19" s="96" t="s">
        <v>149</v>
      </c>
      <c r="B19" s="59">
        <v>658000</v>
      </c>
    </row>
    <row r="20" spans="1:2" x14ac:dyDescent="0.2">
      <c r="A20" s="96" t="s">
        <v>9</v>
      </c>
      <c r="B20" s="59">
        <v>799000</v>
      </c>
    </row>
    <row r="21" spans="1:2" x14ac:dyDescent="0.2">
      <c r="A21" s="96" t="s">
        <v>83</v>
      </c>
      <c r="B21" s="59">
        <v>1128000</v>
      </c>
    </row>
    <row r="22" spans="1:2" x14ac:dyDescent="0.2">
      <c r="A22" s="96" t="s">
        <v>3</v>
      </c>
      <c r="B22" s="59">
        <v>594202</v>
      </c>
    </row>
    <row r="23" spans="1:2" x14ac:dyDescent="0.2">
      <c r="A23" s="96" t="s">
        <v>8</v>
      </c>
      <c r="B23" s="59">
        <v>658000</v>
      </c>
    </row>
    <row r="24" spans="1:2" x14ac:dyDescent="0.2">
      <c r="A24" s="96" t="s">
        <v>136</v>
      </c>
      <c r="B24" s="59">
        <v>658000</v>
      </c>
    </row>
    <row r="25" spans="1:2" x14ac:dyDescent="0.2">
      <c r="A25" s="96" t="s">
        <v>7</v>
      </c>
      <c r="B25" s="59">
        <v>869500</v>
      </c>
    </row>
    <row r="26" spans="1:2" x14ac:dyDescent="0.2">
      <c r="A26" s="96" t="s">
        <v>6</v>
      </c>
      <c r="B26" s="59">
        <v>869500</v>
      </c>
    </row>
    <row r="27" spans="1:2" x14ac:dyDescent="0.2">
      <c r="A27" s="96" t="s">
        <v>5</v>
      </c>
      <c r="B27" s="59">
        <v>517000</v>
      </c>
    </row>
    <row r="28" spans="1:2" x14ac:dyDescent="0.2">
      <c r="A28" s="97" t="s">
        <v>10</v>
      </c>
      <c r="B28" s="59">
        <v>940000</v>
      </c>
    </row>
    <row r="29" spans="1:2" x14ac:dyDescent="0.2">
      <c r="A29" s="96" t="s">
        <v>11</v>
      </c>
      <c r="B29" s="59">
        <v>752000</v>
      </c>
    </row>
    <row r="30" spans="1:2" x14ac:dyDescent="0.2">
      <c r="A30" s="96" t="s">
        <v>149</v>
      </c>
      <c r="B30" s="59">
        <v>658000</v>
      </c>
    </row>
    <row r="31" spans="1:2" x14ac:dyDescent="0.2">
      <c r="A31" s="96" t="s">
        <v>9</v>
      </c>
      <c r="B31" s="59">
        <v>799000</v>
      </c>
    </row>
    <row r="32" spans="1:2" x14ac:dyDescent="0.2">
      <c r="A32" s="96" t="s">
        <v>83</v>
      </c>
      <c r="B32" s="59">
        <v>1128000</v>
      </c>
    </row>
    <row r="33" spans="1:2" x14ac:dyDescent="0.2">
      <c r="A33" s="96" t="s">
        <v>3</v>
      </c>
      <c r="B33" s="59">
        <v>594202</v>
      </c>
    </row>
    <row r="34" spans="1:2" x14ac:dyDescent="0.2">
      <c r="A34" s="96" t="s">
        <v>8</v>
      </c>
      <c r="B34" s="59">
        <v>658000</v>
      </c>
    </row>
    <row r="35" spans="1:2" x14ac:dyDescent="0.2">
      <c r="A35" s="96" t="s">
        <v>136</v>
      </c>
      <c r="B35" s="59">
        <v>658000</v>
      </c>
    </row>
    <row r="36" spans="1:2" x14ac:dyDescent="0.2">
      <c r="A36" s="96" t="s">
        <v>7</v>
      </c>
      <c r="B36" s="59">
        <v>869500</v>
      </c>
    </row>
    <row r="37" spans="1:2" x14ac:dyDescent="0.2">
      <c r="A37" s="96" t="s">
        <v>5</v>
      </c>
      <c r="B37" s="59">
        <v>517000</v>
      </c>
    </row>
    <row r="38" spans="1:2" x14ac:dyDescent="0.2">
      <c r="A38" s="96" t="s">
        <v>6</v>
      </c>
      <c r="B38" s="59">
        <v>869500</v>
      </c>
    </row>
    <row r="39" spans="1:2" x14ac:dyDescent="0.2">
      <c r="A39" s="97" t="s">
        <v>10</v>
      </c>
      <c r="B39" s="59">
        <v>940000</v>
      </c>
    </row>
    <row r="40" spans="1:2" x14ac:dyDescent="0.2">
      <c r="A40" s="96" t="s">
        <v>75</v>
      </c>
      <c r="B40" s="59">
        <v>1269000</v>
      </c>
    </row>
    <row r="41" spans="1:2" x14ac:dyDescent="0.2">
      <c r="A41" s="96" t="s">
        <v>14</v>
      </c>
      <c r="B41" s="59">
        <v>963500</v>
      </c>
    </row>
    <row r="42" spans="1:2" x14ac:dyDescent="0.2">
      <c r="A42" s="96" t="s">
        <v>86</v>
      </c>
      <c r="B42" s="59">
        <v>1175000</v>
      </c>
    </row>
    <row r="43" spans="1:2" x14ac:dyDescent="0.2">
      <c r="A43" s="96" t="s">
        <v>117</v>
      </c>
      <c r="B43" s="59">
        <v>1383953</v>
      </c>
    </row>
    <row r="44" spans="1:2" x14ac:dyDescent="0.2">
      <c r="A44" s="96" t="s">
        <v>115</v>
      </c>
      <c r="B44" s="59">
        <v>1236322</v>
      </c>
    </row>
    <row r="45" spans="1:2" x14ac:dyDescent="0.2">
      <c r="A45" s="96" t="s">
        <v>305</v>
      </c>
      <c r="B45" s="59">
        <v>1236322</v>
      </c>
    </row>
    <row r="46" spans="1:2" x14ac:dyDescent="0.2">
      <c r="A46" s="96" t="s">
        <v>112</v>
      </c>
      <c r="B46" s="59">
        <v>298920</v>
      </c>
    </row>
    <row r="47" spans="1:2" x14ac:dyDescent="0.2">
      <c r="A47" s="96" t="s">
        <v>259</v>
      </c>
      <c r="B47" s="59">
        <v>1731934</v>
      </c>
    </row>
    <row r="48" spans="1:2" x14ac:dyDescent="0.2">
      <c r="A48" s="96" t="s">
        <v>129</v>
      </c>
      <c r="B48" s="59">
        <v>1915800</v>
      </c>
    </row>
    <row r="49" spans="1:2" x14ac:dyDescent="0.2">
      <c r="A49" s="96" t="s">
        <v>306</v>
      </c>
      <c r="B49" s="59">
        <v>1169600</v>
      </c>
    </row>
    <row r="50" spans="1:2" x14ac:dyDescent="0.2">
      <c r="A50" s="96" t="s">
        <v>75</v>
      </c>
      <c r="B50" s="59">
        <v>1000000</v>
      </c>
    </row>
    <row r="51" spans="1:2" x14ac:dyDescent="0.2">
      <c r="A51" s="64" t="s">
        <v>17</v>
      </c>
      <c r="B51" s="58">
        <f>SUM(B4:B50)</f>
        <v>52052566</v>
      </c>
    </row>
    <row r="52" spans="1:2" x14ac:dyDescent="0.2">
      <c r="A52" s="65"/>
      <c r="B52" s="59">
        <v>0</v>
      </c>
    </row>
    <row r="53" spans="1:2" x14ac:dyDescent="0.2">
      <c r="A53" s="102" t="s">
        <v>58</v>
      </c>
      <c r="B53" s="59">
        <v>0</v>
      </c>
    </row>
    <row r="54" spans="1:2" x14ac:dyDescent="0.2">
      <c r="A54" s="96" t="s">
        <v>127</v>
      </c>
      <c r="B54" s="59">
        <v>1505196</v>
      </c>
    </row>
    <row r="55" spans="1:2" x14ac:dyDescent="0.2">
      <c r="A55" s="96" t="s">
        <v>62</v>
      </c>
      <c r="B55" s="59">
        <v>575073</v>
      </c>
    </row>
    <row r="56" spans="1:2" x14ac:dyDescent="0.2">
      <c r="A56" s="96" t="s">
        <v>69</v>
      </c>
      <c r="B56" s="59">
        <v>807036</v>
      </c>
    </row>
    <row r="57" spans="1:2" x14ac:dyDescent="0.2">
      <c r="A57" s="96" t="s">
        <v>69</v>
      </c>
      <c r="B57" s="59">
        <v>100000</v>
      </c>
    </row>
    <row r="58" spans="1:2" x14ac:dyDescent="0.2">
      <c r="A58" s="96" t="s">
        <v>61</v>
      </c>
      <c r="B58" s="59">
        <v>288867</v>
      </c>
    </row>
    <row r="59" spans="1:2" x14ac:dyDescent="0.2">
      <c r="A59" s="96" t="s">
        <v>307</v>
      </c>
      <c r="B59" s="59">
        <v>819474</v>
      </c>
    </row>
    <row r="60" spans="1:2" x14ac:dyDescent="0.2">
      <c r="A60" s="96" t="s">
        <v>308</v>
      </c>
      <c r="B60" s="59">
        <v>1322332</v>
      </c>
    </row>
    <row r="61" spans="1:2" x14ac:dyDescent="0.2">
      <c r="A61" s="96" t="s">
        <v>308</v>
      </c>
      <c r="B61" s="59">
        <v>1000098</v>
      </c>
    </row>
    <row r="62" spans="1:2" x14ac:dyDescent="0.2">
      <c r="A62" s="96" t="s">
        <v>309</v>
      </c>
      <c r="B62" s="59">
        <v>228060</v>
      </c>
    </row>
    <row r="63" spans="1:2" x14ac:dyDescent="0.2">
      <c r="A63" s="96" t="s">
        <v>69</v>
      </c>
      <c r="B63" s="59">
        <v>831468</v>
      </c>
    </row>
    <row r="64" spans="1:2" x14ac:dyDescent="0.2">
      <c r="A64" s="96" t="s">
        <v>308</v>
      </c>
      <c r="B64" s="59">
        <v>1110780</v>
      </c>
    </row>
    <row r="65" spans="1:2" x14ac:dyDescent="0.2">
      <c r="A65" s="96" t="s">
        <v>127</v>
      </c>
      <c r="B65" s="59">
        <v>1789004</v>
      </c>
    </row>
    <row r="66" spans="1:2" x14ac:dyDescent="0.2">
      <c r="A66" s="10" t="s">
        <v>17</v>
      </c>
      <c r="B66" s="58">
        <f>SUM(B54:B65)</f>
        <v>10377388</v>
      </c>
    </row>
    <row r="67" spans="1:2" x14ac:dyDescent="0.2">
      <c r="A67" s="10"/>
      <c r="B67" s="59">
        <v>0</v>
      </c>
    </row>
    <row r="68" spans="1:2" x14ac:dyDescent="0.2">
      <c r="A68" s="10" t="s">
        <v>248</v>
      </c>
      <c r="B68" s="59">
        <v>0</v>
      </c>
    </row>
    <row r="69" spans="1:2" x14ac:dyDescent="0.2">
      <c r="A69" s="66" t="s">
        <v>292</v>
      </c>
      <c r="B69" s="59">
        <v>1033014</v>
      </c>
    </row>
    <row r="70" spans="1:2" x14ac:dyDescent="0.2">
      <c r="A70" s="10" t="s">
        <v>17</v>
      </c>
      <c r="B70" s="58">
        <f>+B69</f>
        <v>1033014</v>
      </c>
    </row>
    <row r="71" spans="1:2" x14ac:dyDescent="0.2">
      <c r="A71" s="10"/>
      <c r="B71" s="59">
        <v>0</v>
      </c>
    </row>
    <row r="72" spans="1:2" x14ac:dyDescent="0.2">
      <c r="A72" s="40" t="s">
        <v>355</v>
      </c>
      <c r="B72" s="59">
        <v>0</v>
      </c>
    </row>
    <row r="73" spans="1:2" ht="16.5" customHeight="1" x14ac:dyDescent="0.2">
      <c r="A73" s="96" t="s">
        <v>72</v>
      </c>
      <c r="B73" s="59">
        <v>17532973</v>
      </c>
    </row>
    <row r="74" spans="1:2" ht="16.5" customHeight="1" x14ac:dyDescent="0.2">
      <c r="A74" s="96" t="s">
        <v>295</v>
      </c>
      <c r="B74" s="59">
        <v>924741</v>
      </c>
    </row>
    <row r="75" spans="1:2" ht="16.5" customHeight="1" x14ac:dyDescent="0.2">
      <c r="A75" s="97" t="s">
        <v>296</v>
      </c>
      <c r="B75" s="59">
        <v>4878974</v>
      </c>
    </row>
    <row r="76" spans="1:2" ht="16.5" customHeight="1" x14ac:dyDescent="0.2">
      <c r="A76" s="96" t="s">
        <v>297</v>
      </c>
      <c r="B76" s="59">
        <v>344785</v>
      </c>
    </row>
    <row r="77" spans="1:2" ht="16.5" customHeight="1" x14ac:dyDescent="0.2">
      <c r="A77" s="96" t="s">
        <v>298</v>
      </c>
      <c r="B77" s="59">
        <v>28844482</v>
      </c>
    </row>
    <row r="78" spans="1:2" ht="16.5" customHeight="1" x14ac:dyDescent="0.2">
      <c r="A78" s="96" t="s">
        <v>299</v>
      </c>
      <c r="B78" s="59">
        <v>924741</v>
      </c>
    </row>
    <row r="79" spans="1:2" ht="16.5" customHeight="1" x14ac:dyDescent="0.2">
      <c r="A79" s="96" t="s">
        <v>225</v>
      </c>
      <c r="B79" s="59">
        <v>11978542</v>
      </c>
    </row>
    <row r="80" spans="1:2" ht="16.5" customHeight="1" x14ac:dyDescent="0.2">
      <c r="A80" s="96" t="s">
        <v>300</v>
      </c>
      <c r="B80" s="59">
        <v>345257</v>
      </c>
    </row>
    <row r="81" spans="1:2" ht="16.5" customHeight="1" x14ac:dyDescent="0.2">
      <c r="A81" s="96" t="s">
        <v>301</v>
      </c>
      <c r="B81" s="59">
        <v>634094</v>
      </c>
    </row>
    <row r="82" spans="1:2" ht="16.5" customHeight="1" x14ac:dyDescent="0.2">
      <c r="A82" s="96" t="s">
        <v>76</v>
      </c>
      <c r="B82" s="59">
        <v>2666352</v>
      </c>
    </row>
    <row r="83" spans="1:2" ht="16.5" customHeight="1" x14ac:dyDescent="0.2">
      <c r="A83" s="96" t="s">
        <v>72</v>
      </c>
      <c r="B83" s="59">
        <v>28844476</v>
      </c>
    </row>
    <row r="84" spans="1:2" ht="16.5" customHeight="1" x14ac:dyDescent="0.2">
      <c r="A84" s="96" t="s">
        <v>295</v>
      </c>
      <c r="B84" s="59">
        <v>924741</v>
      </c>
    </row>
    <row r="85" spans="1:2" ht="16.5" customHeight="1" x14ac:dyDescent="0.2">
      <c r="A85" s="96" t="s">
        <v>31</v>
      </c>
      <c r="B85" s="59">
        <v>12025135</v>
      </c>
    </row>
    <row r="86" spans="1:2" ht="16.5" customHeight="1" x14ac:dyDescent="0.2">
      <c r="A86" s="96" t="s">
        <v>301</v>
      </c>
      <c r="B86" s="59">
        <v>634094</v>
      </c>
    </row>
    <row r="87" spans="1:2" x14ac:dyDescent="0.2">
      <c r="A87" s="10" t="s">
        <v>17</v>
      </c>
      <c r="B87" s="58">
        <f>SUM(B73:B86)</f>
        <v>111503387</v>
      </c>
    </row>
    <row r="88" spans="1:2" x14ac:dyDescent="0.2">
      <c r="A88" s="10"/>
      <c r="B88" s="59">
        <v>0</v>
      </c>
    </row>
    <row r="89" spans="1:2" x14ac:dyDescent="0.2">
      <c r="A89" s="103" t="s">
        <v>33</v>
      </c>
      <c r="B89" s="59">
        <v>0</v>
      </c>
    </row>
    <row r="90" spans="1:2" x14ac:dyDescent="0.2">
      <c r="A90" s="67" t="s">
        <v>34</v>
      </c>
      <c r="B90" s="59">
        <v>8939800</v>
      </c>
    </row>
    <row r="91" spans="1:2" x14ac:dyDescent="0.2">
      <c r="A91" s="13" t="s">
        <v>34</v>
      </c>
      <c r="B91" s="59">
        <v>24077700</v>
      </c>
    </row>
    <row r="92" spans="1:2" x14ac:dyDescent="0.2">
      <c r="A92" s="13" t="s">
        <v>34</v>
      </c>
      <c r="B92" s="59">
        <v>363600</v>
      </c>
    </row>
    <row r="93" spans="1:2" x14ac:dyDescent="0.2">
      <c r="A93" s="10" t="s">
        <v>17</v>
      </c>
      <c r="B93" s="58">
        <f>+B90+B91+B92</f>
        <v>33381100</v>
      </c>
    </row>
    <row r="94" spans="1:2" x14ac:dyDescent="0.2">
      <c r="A94" s="10"/>
      <c r="B94" s="59">
        <v>0</v>
      </c>
    </row>
    <row r="95" spans="1:2" x14ac:dyDescent="0.2">
      <c r="A95" s="10" t="s">
        <v>291</v>
      </c>
      <c r="B95" s="59">
        <v>0</v>
      </c>
    </row>
    <row r="96" spans="1:2" x14ac:dyDescent="0.2">
      <c r="A96" s="96" t="s">
        <v>314</v>
      </c>
      <c r="B96" s="59">
        <v>990985</v>
      </c>
    </row>
    <row r="97" spans="1:4" x14ac:dyDescent="0.2">
      <c r="A97" s="96" t="s">
        <v>315</v>
      </c>
      <c r="B97" s="59">
        <v>839384</v>
      </c>
    </row>
    <row r="98" spans="1:4" x14ac:dyDescent="0.2">
      <c r="A98" s="10" t="s">
        <v>17</v>
      </c>
      <c r="B98" s="58">
        <f>SUM(B96:B97)</f>
        <v>1830369</v>
      </c>
    </row>
    <row r="99" spans="1:4" x14ac:dyDescent="0.2">
      <c r="A99" s="19"/>
      <c r="B99" s="92">
        <v>0</v>
      </c>
    </row>
    <row r="100" spans="1:4" x14ac:dyDescent="0.2">
      <c r="A100" s="33" t="s">
        <v>35</v>
      </c>
      <c r="B100" s="59">
        <v>0</v>
      </c>
      <c r="C100" s="20"/>
      <c r="D100" s="50"/>
    </row>
    <row r="101" spans="1:4" x14ac:dyDescent="0.2">
      <c r="A101" s="31"/>
      <c r="B101" s="59">
        <v>0</v>
      </c>
      <c r="C101" s="20"/>
      <c r="D101" s="50"/>
    </row>
    <row r="102" spans="1:4" x14ac:dyDescent="0.2">
      <c r="A102" s="33" t="s">
        <v>17</v>
      </c>
      <c r="B102" s="58">
        <f>+B101</f>
        <v>0</v>
      </c>
      <c r="C102" s="20"/>
      <c r="D102" s="50"/>
    </row>
    <row r="103" spans="1:4" x14ac:dyDescent="0.2">
      <c r="A103" s="31"/>
      <c r="B103" s="59">
        <v>0</v>
      </c>
      <c r="C103" s="91"/>
      <c r="D103" s="91"/>
    </row>
    <row r="104" spans="1:4" x14ac:dyDescent="0.2">
      <c r="A104" s="10" t="s">
        <v>37</v>
      </c>
      <c r="B104" s="59">
        <v>0</v>
      </c>
    </row>
    <row r="105" spans="1:4" x14ac:dyDescent="0.2">
      <c r="A105" s="96" t="s">
        <v>205</v>
      </c>
      <c r="B105" s="59">
        <v>356130</v>
      </c>
    </row>
    <row r="106" spans="1:4" x14ac:dyDescent="0.2">
      <c r="A106" s="96" t="s">
        <v>38</v>
      </c>
      <c r="B106" s="59">
        <v>1696998</v>
      </c>
    </row>
    <row r="107" spans="1:4" x14ac:dyDescent="0.2">
      <c r="A107" s="96" t="s">
        <v>39</v>
      </c>
      <c r="B107" s="59">
        <v>702913</v>
      </c>
    </row>
    <row r="108" spans="1:4" x14ac:dyDescent="0.2">
      <c r="A108" s="96" t="s">
        <v>41</v>
      </c>
      <c r="B108" s="59">
        <v>616200</v>
      </c>
    </row>
    <row r="109" spans="1:4" x14ac:dyDescent="0.2">
      <c r="A109" s="96" t="s">
        <v>311</v>
      </c>
      <c r="B109" s="59">
        <v>1539884</v>
      </c>
    </row>
    <row r="110" spans="1:4" x14ac:dyDescent="0.2">
      <c r="A110" s="90" t="s">
        <v>17</v>
      </c>
      <c r="B110" s="58">
        <f>+B105+B106+B107+B108+B109</f>
        <v>4912125</v>
      </c>
    </row>
    <row r="111" spans="1:4" x14ac:dyDescent="0.2">
      <c r="A111" s="19"/>
      <c r="B111" s="59">
        <v>0</v>
      </c>
    </row>
    <row r="112" spans="1:4" x14ac:dyDescent="0.2">
      <c r="A112" s="40" t="s">
        <v>43</v>
      </c>
      <c r="B112" s="59">
        <v>0</v>
      </c>
    </row>
    <row r="113" spans="1:2" x14ac:dyDescent="0.2">
      <c r="A113" s="66" t="s">
        <v>43</v>
      </c>
      <c r="B113" s="59">
        <v>5033000</v>
      </c>
    </row>
    <row r="114" spans="1:2" x14ac:dyDescent="0.2">
      <c r="A114" s="32" t="s">
        <v>17</v>
      </c>
      <c r="B114" s="58">
        <f>+B113</f>
        <v>5033000</v>
      </c>
    </row>
    <row r="115" spans="1:2" x14ac:dyDescent="0.2">
      <c r="A115" s="22"/>
      <c r="B115" s="59">
        <v>0</v>
      </c>
    </row>
    <row r="116" spans="1:2" x14ac:dyDescent="0.2">
      <c r="A116" s="30" t="s">
        <v>44</v>
      </c>
      <c r="B116" s="59">
        <v>0</v>
      </c>
    </row>
    <row r="117" spans="1:2" x14ac:dyDescent="0.2">
      <c r="A117" s="23" t="s">
        <v>45</v>
      </c>
      <c r="B117" s="59">
        <v>9437000</v>
      </c>
    </row>
    <row r="118" spans="1:2" x14ac:dyDescent="0.2">
      <c r="A118" s="30" t="s">
        <v>17</v>
      </c>
      <c r="B118" s="58">
        <f>+B117</f>
        <v>9437000</v>
      </c>
    </row>
    <row r="119" spans="1:2" x14ac:dyDescent="0.2">
      <c r="A119" s="30"/>
      <c r="B119" s="59">
        <v>0</v>
      </c>
    </row>
    <row r="120" spans="1:2" x14ac:dyDescent="0.2">
      <c r="A120" s="104" t="s">
        <v>50</v>
      </c>
      <c r="B120" s="59">
        <v>0</v>
      </c>
    </row>
    <row r="121" spans="1:2" x14ac:dyDescent="0.2">
      <c r="A121" s="96" t="s">
        <v>140</v>
      </c>
      <c r="B121" s="59">
        <v>64500</v>
      </c>
    </row>
    <row r="122" spans="1:2" x14ac:dyDescent="0.2">
      <c r="A122" s="96" t="s">
        <v>92</v>
      </c>
      <c r="B122" s="59">
        <v>32375</v>
      </c>
    </row>
    <row r="123" spans="1:2" x14ac:dyDescent="0.2">
      <c r="A123" s="96" t="s">
        <v>51</v>
      </c>
      <c r="B123" s="59">
        <v>996590.65</v>
      </c>
    </row>
    <row r="124" spans="1:2" ht="17.25" customHeight="1" x14ac:dyDescent="0.2">
      <c r="A124" s="10" t="s">
        <v>17</v>
      </c>
      <c r="B124" s="58">
        <f>SUM(B121:B123)</f>
        <v>1093465.6499999999</v>
      </c>
    </row>
    <row r="125" spans="1:2" x14ac:dyDescent="0.2">
      <c r="A125" s="19"/>
      <c r="B125" s="59">
        <v>0</v>
      </c>
    </row>
    <row r="126" spans="1:2" x14ac:dyDescent="0.2">
      <c r="A126" s="30" t="s">
        <v>52</v>
      </c>
      <c r="B126" s="59">
        <v>0</v>
      </c>
    </row>
    <row r="127" spans="1:2" x14ac:dyDescent="0.2">
      <c r="A127" s="19" t="s">
        <v>53</v>
      </c>
      <c r="B127" s="59">
        <v>25165513</v>
      </c>
    </row>
    <row r="128" spans="1:2" x14ac:dyDescent="0.2">
      <c r="A128" s="29" t="s">
        <v>17</v>
      </c>
      <c r="B128" s="58">
        <f>+B127</f>
        <v>25165513</v>
      </c>
    </row>
    <row r="129" spans="1:2" x14ac:dyDescent="0.2">
      <c r="A129" s="60"/>
      <c r="B129" s="59">
        <v>0</v>
      </c>
    </row>
    <row r="130" spans="1:2" x14ac:dyDescent="0.2">
      <c r="A130" s="32" t="s">
        <v>102</v>
      </c>
      <c r="B130" s="59">
        <v>0</v>
      </c>
    </row>
    <row r="131" spans="1:2" x14ac:dyDescent="0.2">
      <c r="A131" s="96" t="s">
        <v>229</v>
      </c>
      <c r="B131" s="59">
        <v>6602221</v>
      </c>
    </row>
    <row r="132" spans="1:2" x14ac:dyDescent="0.2">
      <c r="A132" s="96" t="s">
        <v>229</v>
      </c>
      <c r="B132" s="59">
        <v>20811</v>
      </c>
    </row>
    <row r="133" spans="1:2" x14ac:dyDescent="0.2">
      <c r="A133" s="96" t="s">
        <v>229</v>
      </c>
      <c r="B133" s="59">
        <v>17312</v>
      </c>
    </row>
    <row r="134" spans="1:2" x14ac:dyDescent="0.2">
      <c r="A134" s="96" t="s">
        <v>310</v>
      </c>
      <c r="B134" s="59">
        <v>284798</v>
      </c>
    </row>
    <row r="135" spans="1:2" x14ac:dyDescent="0.2">
      <c r="A135" s="96" t="s">
        <v>55</v>
      </c>
      <c r="B135" s="59">
        <v>880790</v>
      </c>
    </row>
    <row r="136" spans="1:2" x14ac:dyDescent="0.2">
      <c r="A136" s="33" t="s">
        <v>17</v>
      </c>
      <c r="B136" s="58">
        <f>SUM(B131:B135)</f>
        <v>7805932</v>
      </c>
    </row>
    <row r="137" spans="1:2" x14ac:dyDescent="0.2">
      <c r="A137" s="22"/>
      <c r="B137" s="59">
        <v>0</v>
      </c>
    </row>
    <row r="138" spans="1:2" x14ac:dyDescent="0.2">
      <c r="A138" s="33" t="s">
        <v>54</v>
      </c>
      <c r="B138" s="59">
        <v>0</v>
      </c>
    </row>
    <row r="139" spans="1:2" x14ac:dyDescent="0.2">
      <c r="A139" s="19" t="s">
        <v>30</v>
      </c>
      <c r="B139" s="59">
        <v>380414</v>
      </c>
    </row>
    <row r="140" spans="1:2" x14ac:dyDescent="0.2">
      <c r="A140" s="19" t="s">
        <v>30</v>
      </c>
      <c r="B140" s="59">
        <v>510621</v>
      </c>
    </row>
    <row r="141" spans="1:2" x14ac:dyDescent="0.2">
      <c r="A141" s="32" t="s">
        <v>17</v>
      </c>
      <c r="B141" s="58">
        <f>+B139+B140</f>
        <v>891035</v>
      </c>
    </row>
    <row r="142" spans="1:2" x14ac:dyDescent="0.2">
      <c r="A142" s="31"/>
      <c r="B142" s="59">
        <v>0</v>
      </c>
    </row>
    <row r="143" spans="1:2" x14ac:dyDescent="0.2">
      <c r="A143" s="33" t="s">
        <v>56</v>
      </c>
      <c r="B143" s="59">
        <v>0</v>
      </c>
    </row>
    <row r="144" spans="1:2" x14ac:dyDescent="0.2">
      <c r="A144" s="97" t="s">
        <v>57</v>
      </c>
      <c r="B144" s="59">
        <v>2344000</v>
      </c>
    </row>
    <row r="145" spans="1:2" x14ac:dyDescent="0.2">
      <c r="A145" s="97" t="s">
        <v>57</v>
      </c>
      <c r="B145" s="59">
        <v>1163600</v>
      </c>
    </row>
    <row r="146" spans="1:2" x14ac:dyDescent="0.2">
      <c r="A146" s="97" t="s">
        <v>57</v>
      </c>
      <c r="B146" s="59">
        <v>2344000</v>
      </c>
    </row>
    <row r="147" spans="1:2" x14ac:dyDescent="0.2">
      <c r="A147" s="35" t="s">
        <v>17</v>
      </c>
      <c r="B147" s="58">
        <f>SUM(144:146)</f>
        <v>5851600</v>
      </c>
    </row>
    <row r="148" spans="1:2" x14ac:dyDescent="0.2">
      <c r="A148" s="36"/>
      <c r="B148" s="59">
        <v>0</v>
      </c>
    </row>
    <row r="149" spans="1:2" x14ac:dyDescent="0.2">
      <c r="A149" s="57" t="s">
        <v>133</v>
      </c>
      <c r="B149" s="59"/>
    </row>
    <row r="150" spans="1:2" x14ac:dyDescent="0.2">
      <c r="A150" s="96" t="s">
        <v>312</v>
      </c>
      <c r="B150" s="59">
        <v>5600000</v>
      </c>
    </row>
    <row r="151" spans="1:2" x14ac:dyDescent="0.2">
      <c r="A151" s="96" t="s">
        <v>300</v>
      </c>
      <c r="B151" s="59">
        <v>401367</v>
      </c>
    </row>
    <row r="152" spans="1:2" x14ac:dyDescent="0.2">
      <c r="A152" s="96" t="s">
        <v>313</v>
      </c>
      <c r="B152" s="59">
        <v>633500</v>
      </c>
    </row>
    <row r="153" spans="1:2" x14ac:dyDescent="0.2">
      <c r="A153" s="96" t="s">
        <v>313</v>
      </c>
      <c r="B153" s="59">
        <v>633500</v>
      </c>
    </row>
    <row r="154" spans="1:2" x14ac:dyDescent="0.2">
      <c r="A154" s="96" t="s">
        <v>312</v>
      </c>
      <c r="B154" s="59">
        <v>2838220</v>
      </c>
    </row>
    <row r="155" spans="1:2" x14ac:dyDescent="0.2">
      <c r="A155" s="98" t="s">
        <v>17</v>
      </c>
      <c r="B155" s="58">
        <f>SUM(B150:B154)</f>
        <v>10106587</v>
      </c>
    </row>
    <row r="156" spans="1:2" x14ac:dyDescent="0.2">
      <c r="A156" s="95"/>
      <c r="B156" s="58"/>
    </row>
    <row r="157" spans="1:2" x14ac:dyDescent="0.2">
      <c r="A157" s="99" t="s">
        <v>316</v>
      </c>
      <c r="B157" s="58"/>
    </row>
    <row r="158" spans="1:2" x14ac:dyDescent="0.2">
      <c r="A158" s="96" t="s">
        <v>70</v>
      </c>
      <c r="B158" s="58">
        <v>210000</v>
      </c>
    </row>
    <row r="159" spans="1:2" x14ac:dyDescent="0.2">
      <c r="A159" s="96" t="s">
        <v>49</v>
      </c>
      <c r="B159" s="58">
        <v>2311965</v>
      </c>
    </row>
    <row r="160" spans="1:2" x14ac:dyDescent="0.2">
      <c r="A160" s="96" t="s">
        <v>82</v>
      </c>
      <c r="B160" s="58">
        <v>1756000</v>
      </c>
    </row>
    <row r="161" spans="1:2" x14ac:dyDescent="0.2">
      <c r="A161" s="96" t="s">
        <v>45</v>
      </c>
      <c r="B161" s="58">
        <v>671993</v>
      </c>
    </row>
    <row r="162" spans="1:2" x14ac:dyDescent="0.2">
      <c r="A162" s="98" t="s">
        <v>17</v>
      </c>
      <c r="B162" s="58">
        <f>SUM(B158:B161)</f>
        <v>4949958</v>
      </c>
    </row>
    <row r="163" spans="1:2" x14ac:dyDescent="0.2">
      <c r="A163" s="36"/>
      <c r="B163" s="59"/>
    </row>
    <row r="164" spans="1:2" x14ac:dyDescent="0.2">
      <c r="A164" s="35" t="s">
        <v>18</v>
      </c>
      <c r="B164" s="59">
        <v>0</v>
      </c>
    </row>
    <row r="165" spans="1:2" x14ac:dyDescent="0.2">
      <c r="A165" s="96" t="s">
        <v>22</v>
      </c>
      <c r="B165" s="59">
        <v>862864</v>
      </c>
    </row>
    <row r="166" spans="1:2" x14ac:dyDescent="0.2">
      <c r="A166" s="96" t="s">
        <v>132</v>
      </c>
      <c r="B166" s="59">
        <v>7350447</v>
      </c>
    </row>
    <row r="167" spans="1:2" x14ac:dyDescent="0.2">
      <c r="A167" s="96" t="s">
        <v>302</v>
      </c>
      <c r="B167" s="59">
        <v>315000</v>
      </c>
    </row>
    <row r="168" spans="1:2" x14ac:dyDescent="0.2">
      <c r="A168" s="96" t="s">
        <v>138</v>
      </c>
      <c r="B168" s="59">
        <v>360500</v>
      </c>
    </row>
    <row r="169" spans="1:2" x14ac:dyDescent="0.2">
      <c r="A169" s="96" t="s">
        <v>213</v>
      </c>
      <c r="B169" s="59">
        <v>385000</v>
      </c>
    </row>
    <row r="170" spans="1:2" x14ac:dyDescent="0.2">
      <c r="A170" s="96" t="s">
        <v>79</v>
      </c>
      <c r="B170" s="59">
        <v>3150359</v>
      </c>
    </row>
    <row r="171" spans="1:2" x14ac:dyDescent="0.2">
      <c r="A171" s="96" t="s">
        <v>22</v>
      </c>
      <c r="B171" s="59">
        <v>3030075</v>
      </c>
    </row>
    <row r="172" spans="1:2" x14ac:dyDescent="0.2">
      <c r="A172" s="96" t="s">
        <v>142</v>
      </c>
      <c r="B172" s="59">
        <v>1616055</v>
      </c>
    </row>
    <row r="173" spans="1:2" x14ac:dyDescent="0.2">
      <c r="A173" s="96" t="s">
        <v>97</v>
      </c>
      <c r="B173" s="59">
        <v>412717</v>
      </c>
    </row>
    <row r="174" spans="1:2" x14ac:dyDescent="0.2">
      <c r="A174" s="96" t="s">
        <v>19</v>
      </c>
      <c r="B174" s="58">
        <v>10137121</v>
      </c>
    </row>
    <row r="175" spans="1:2" x14ac:dyDescent="0.2">
      <c r="A175" s="96" t="s">
        <v>303</v>
      </c>
      <c r="B175" s="59">
        <v>105768</v>
      </c>
    </row>
    <row r="176" spans="1:2" x14ac:dyDescent="0.2">
      <c r="A176" s="98" t="s">
        <v>17</v>
      </c>
      <c r="B176" s="58">
        <f>SUM(B165:B175)</f>
        <v>27725906</v>
      </c>
    </row>
    <row r="177" spans="1:2" x14ac:dyDescent="0.2">
      <c r="A177" s="19"/>
      <c r="B177" s="43"/>
    </row>
    <row r="178" spans="1:2" ht="30" x14ac:dyDescent="0.35">
      <c r="A178" s="44" t="s">
        <v>353</v>
      </c>
      <c r="B178" s="45">
        <f>+B51+B66+B87+B93+B98+B110+B114+B118+B124+B128+B136+B141+B147+B155+B162+B176+B70</f>
        <v>313149945.64999998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80"/>
  <sheetViews>
    <sheetView topLeftCell="A154" workbookViewId="0" xr3:uid="{44B22561-5205-5C8A-B808-2C70100D228F}">
      <selection activeCell="B19" sqref="B19"/>
    </sheetView>
  </sheetViews>
  <sheetFormatPr defaultColWidth="11.43359375" defaultRowHeight="15" x14ac:dyDescent="0.2"/>
  <cols>
    <col min="1" max="1" width="79.234375" style="18" customWidth="1"/>
    <col min="2" max="2" width="46.00390625" style="46" customWidth="1"/>
    <col min="3" max="3" width="11.43359375" style="1"/>
    <col min="4" max="4" width="23.80859375" style="1" customWidth="1"/>
    <col min="5" max="5" width="11.43359375" style="1"/>
    <col min="6" max="6" width="16.6796875" style="1" bestFit="1" customWidth="1"/>
    <col min="7" max="16384" width="11.43359375" style="1"/>
  </cols>
  <sheetData>
    <row r="1" spans="1:2" x14ac:dyDescent="0.2">
      <c r="A1" s="107" t="s">
        <v>356</v>
      </c>
      <c r="B1" s="107"/>
    </row>
    <row r="2" spans="1:2" x14ac:dyDescent="0.2">
      <c r="A2" s="93" t="s">
        <v>0</v>
      </c>
      <c r="B2" s="2" t="s">
        <v>1</v>
      </c>
    </row>
    <row r="3" spans="1:2" x14ac:dyDescent="0.2">
      <c r="A3" s="40" t="s">
        <v>2</v>
      </c>
      <c r="B3" s="4"/>
    </row>
    <row r="4" spans="1:2" x14ac:dyDescent="0.2">
      <c r="A4" s="96" t="s">
        <v>86</v>
      </c>
      <c r="B4" s="59">
        <v>1175000</v>
      </c>
    </row>
    <row r="5" spans="1:2" x14ac:dyDescent="0.2">
      <c r="A5" s="96" t="s">
        <v>14</v>
      </c>
      <c r="B5" s="59">
        <v>963500</v>
      </c>
    </row>
    <row r="6" spans="1:2" x14ac:dyDescent="0.2">
      <c r="A6" s="96" t="s">
        <v>284</v>
      </c>
      <c r="B6" s="59">
        <v>2225588</v>
      </c>
    </row>
    <row r="7" spans="1:2" x14ac:dyDescent="0.2">
      <c r="A7" s="96" t="s">
        <v>5</v>
      </c>
      <c r="B7" s="59">
        <v>1034000</v>
      </c>
    </row>
    <row r="8" spans="1:2" x14ac:dyDescent="0.2">
      <c r="A8" s="96" t="s">
        <v>10</v>
      </c>
      <c r="B8" s="59">
        <v>1880000</v>
      </c>
    </row>
    <row r="9" spans="1:2" x14ac:dyDescent="0.2">
      <c r="A9" s="96" t="s">
        <v>11</v>
      </c>
      <c r="B9" s="59">
        <v>1504000</v>
      </c>
    </row>
    <row r="10" spans="1:2" x14ac:dyDescent="0.2">
      <c r="A10" s="96" t="s">
        <v>149</v>
      </c>
      <c r="B10" s="59">
        <v>1316000</v>
      </c>
    </row>
    <row r="11" spans="1:2" x14ac:dyDescent="0.2">
      <c r="A11" s="96" t="s">
        <v>9</v>
      </c>
      <c r="B11" s="59">
        <v>1598000</v>
      </c>
    </row>
    <row r="12" spans="1:2" x14ac:dyDescent="0.2">
      <c r="A12" s="96" t="s">
        <v>83</v>
      </c>
      <c r="B12" s="59">
        <v>1034000</v>
      </c>
    </row>
    <row r="13" spans="1:2" x14ac:dyDescent="0.2">
      <c r="A13" s="96" t="s">
        <v>3</v>
      </c>
      <c r="B13" s="59">
        <v>1188404</v>
      </c>
    </row>
    <row r="14" spans="1:2" x14ac:dyDescent="0.2">
      <c r="A14" s="96" t="s">
        <v>8</v>
      </c>
      <c r="B14" s="59">
        <v>1316000</v>
      </c>
    </row>
    <row r="15" spans="1:2" x14ac:dyDescent="0.2">
      <c r="A15" s="96" t="s">
        <v>136</v>
      </c>
      <c r="B15" s="59">
        <v>1316000</v>
      </c>
    </row>
    <row r="16" spans="1:2" x14ac:dyDescent="0.2">
      <c r="A16" s="96" t="s">
        <v>7</v>
      </c>
      <c r="B16" s="59">
        <v>1739000</v>
      </c>
    </row>
    <row r="17" spans="1:2" x14ac:dyDescent="0.2">
      <c r="A17" s="96" t="s">
        <v>6</v>
      </c>
      <c r="B17" s="59">
        <v>1739000</v>
      </c>
    </row>
    <row r="18" spans="1:2" x14ac:dyDescent="0.2">
      <c r="A18" s="96" t="s">
        <v>86</v>
      </c>
      <c r="B18" s="59">
        <v>2350000</v>
      </c>
    </row>
    <row r="19" spans="1:2" x14ac:dyDescent="0.2">
      <c r="A19" s="96" t="s">
        <v>75</v>
      </c>
      <c r="B19" s="59">
        <v>269000</v>
      </c>
    </row>
    <row r="20" spans="1:2" x14ac:dyDescent="0.2">
      <c r="A20" s="96" t="s">
        <v>13</v>
      </c>
      <c r="B20" s="59">
        <v>2256000</v>
      </c>
    </row>
    <row r="21" spans="1:2" x14ac:dyDescent="0.2">
      <c r="A21" s="96" t="s">
        <v>12</v>
      </c>
      <c r="B21" s="59">
        <v>2499580</v>
      </c>
    </row>
    <row r="22" spans="1:2" x14ac:dyDescent="0.2">
      <c r="A22" s="96" t="s">
        <v>75</v>
      </c>
      <c r="B22" s="59">
        <v>1269000</v>
      </c>
    </row>
    <row r="23" spans="1:2" x14ac:dyDescent="0.2">
      <c r="A23" s="96" t="s">
        <v>83</v>
      </c>
      <c r="B23" s="59">
        <v>2707200</v>
      </c>
    </row>
    <row r="24" spans="1:2" x14ac:dyDescent="0.2">
      <c r="A24" s="96" t="s">
        <v>112</v>
      </c>
      <c r="B24" s="59">
        <v>2538000</v>
      </c>
    </row>
    <row r="25" spans="1:2" x14ac:dyDescent="0.2">
      <c r="A25" s="96" t="s">
        <v>256</v>
      </c>
      <c r="B25" s="59">
        <v>2162000</v>
      </c>
    </row>
    <row r="26" spans="1:2" x14ac:dyDescent="0.2">
      <c r="A26" s="96" t="s">
        <v>78</v>
      </c>
      <c r="B26" s="59">
        <v>2162000</v>
      </c>
    </row>
    <row r="27" spans="1:2" x14ac:dyDescent="0.2">
      <c r="A27" s="96" t="s">
        <v>11</v>
      </c>
      <c r="B27" s="59">
        <v>752000</v>
      </c>
    </row>
    <row r="28" spans="1:2" x14ac:dyDescent="0.2">
      <c r="A28" s="96" t="s">
        <v>9</v>
      </c>
      <c r="B28" s="59">
        <v>799000</v>
      </c>
    </row>
    <row r="29" spans="1:2" x14ac:dyDescent="0.2">
      <c r="A29" s="96" t="s">
        <v>3</v>
      </c>
      <c r="B29" s="59">
        <v>594202</v>
      </c>
    </row>
    <row r="30" spans="1:2" x14ac:dyDescent="0.2">
      <c r="A30" s="96" t="s">
        <v>317</v>
      </c>
      <c r="B30" s="59">
        <v>658000</v>
      </c>
    </row>
    <row r="31" spans="1:2" x14ac:dyDescent="0.2">
      <c r="A31" s="96" t="s">
        <v>136</v>
      </c>
      <c r="B31" s="59">
        <v>705000</v>
      </c>
    </row>
    <row r="32" spans="1:2" x14ac:dyDescent="0.2">
      <c r="A32" s="96" t="s">
        <v>7</v>
      </c>
      <c r="B32" s="59">
        <v>869500</v>
      </c>
    </row>
    <row r="33" spans="1:2" x14ac:dyDescent="0.2">
      <c r="A33" s="96" t="s">
        <v>6</v>
      </c>
      <c r="B33" s="59">
        <v>869500</v>
      </c>
    </row>
    <row r="34" spans="1:2" x14ac:dyDescent="0.2">
      <c r="A34" s="96" t="s">
        <v>5</v>
      </c>
      <c r="B34" s="59">
        <v>517000</v>
      </c>
    </row>
    <row r="35" spans="1:2" x14ac:dyDescent="0.2">
      <c r="A35" s="96" t="s">
        <v>10</v>
      </c>
      <c r="B35" s="59">
        <v>940000</v>
      </c>
    </row>
    <row r="36" spans="1:2" x14ac:dyDescent="0.2">
      <c r="A36" s="64" t="s">
        <v>17</v>
      </c>
      <c r="B36" s="58">
        <f>SUM(B4:B35)</f>
        <v>44945474</v>
      </c>
    </row>
    <row r="37" spans="1:2" x14ac:dyDescent="0.2">
      <c r="A37" s="65"/>
      <c r="B37" s="59">
        <v>0</v>
      </c>
    </row>
    <row r="38" spans="1:2" x14ac:dyDescent="0.2">
      <c r="A38" s="102" t="s">
        <v>58</v>
      </c>
      <c r="B38" s="59">
        <v>0</v>
      </c>
    </row>
    <row r="39" spans="1:2" x14ac:dyDescent="0.2">
      <c r="A39" s="96" t="s">
        <v>328</v>
      </c>
      <c r="B39" s="59">
        <v>128337</v>
      </c>
    </row>
    <row r="40" spans="1:2" x14ac:dyDescent="0.2">
      <c r="A40" s="96" t="s">
        <v>69</v>
      </c>
      <c r="B40" s="59">
        <v>731469</v>
      </c>
    </row>
    <row r="41" spans="1:2" x14ac:dyDescent="0.2">
      <c r="A41" s="96" t="s">
        <v>69</v>
      </c>
      <c r="B41" s="59">
        <v>100000</v>
      </c>
    </row>
    <row r="42" spans="1:2" x14ac:dyDescent="0.2">
      <c r="A42" s="96" t="s">
        <v>329</v>
      </c>
      <c r="B42" s="59">
        <v>964121</v>
      </c>
    </row>
    <row r="43" spans="1:2" x14ac:dyDescent="0.2">
      <c r="A43" s="96" t="s">
        <v>330</v>
      </c>
      <c r="B43" s="59">
        <v>250940</v>
      </c>
    </row>
    <row r="44" spans="1:2" x14ac:dyDescent="0.2">
      <c r="A44" s="96" t="s">
        <v>62</v>
      </c>
      <c r="B44" s="59">
        <v>1197278</v>
      </c>
    </row>
    <row r="45" spans="1:2" x14ac:dyDescent="0.2">
      <c r="A45" s="96" t="s">
        <v>331</v>
      </c>
      <c r="B45" s="59">
        <v>277669</v>
      </c>
    </row>
    <row r="46" spans="1:2" x14ac:dyDescent="0.2">
      <c r="A46" s="96" t="s">
        <v>332</v>
      </c>
      <c r="B46" s="59">
        <v>448248</v>
      </c>
    </row>
    <row r="47" spans="1:2" x14ac:dyDescent="0.2">
      <c r="A47" s="10" t="s">
        <v>17</v>
      </c>
      <c r="B47" s="58">
        <f>SUM(B39:B46)</f>
        <v>4098062</v>
      </c>
    </row>
    <row r="48" spans="1:2" x14ac:dyDescent="0.2">
      <c r="A48" s="10"/>
      <c r="B48" s="59">
        <v>0</v>
      </c>
    </row>
    <row r="49" spans="1:2" x14ac:dyDescent="0.2">
      <c r="A49" s="10" t="s">
        <v>248</v>
      </c>
      <c r="B49" s="59">
        <v>0</v>
      </c>
    </row>
    <row r="50" spans="1:2" x14ac:dyDescent="0.2">
      <c r="A50" s="66" t="s">
        <v>292</v>
      </c>
      <c r="B50" s="59">
        <v>1033014</v>
      </c>
    </row>
    <row r="51" spans="1:2" x14ac:dyDescent="0.2">
      <c r="A51" s="10" t="s">
        <v>17</v>
      </c>
      <c r="B51" s="58">
        <f>+B50</f>
        <v>1033014</v>
      </c>
    </row>
    <row r="52" spans="1:2" x14ac:dyDescent="0.2">
      <c r="A52" s="10"/>
      <c r="B52" s="59">
        <v>0</v>
      </c>
    </row>
    <row r="53" spans="1:2" x14ac:dyDescent="0.2">
      <c r="A53" s="40" t="s">
        <v>335</v>
      </c>
      <c r="B53" s="59">
        <v>0</v>
      </c>
    </row>
    <row r="54" spans="1:2" ht="16.5" customHeight="1" x14ac:dyDescent="0.2">
      <c r="A54" s="96" t="s">
        <v>336</v>
      </c>
      <c r="B54" s="59">
        <v>24167573</v>
      </c>
    </row>
    <row r="55" spans="1:2" ht="16.5" customHeight="1" x14ac:dyDescent="0.2">
      <c r="A55" s="96" t="s">
        <v>298</v>
      </c>
      <c r="B55" s="59">
        <v>61433679</v>
      </c>
    </row>
    <row r="56" spans="1:2" ht="16.5" customHeight="1" x14ac:dyDescent="0.2">
      <c r="A56" s="96" t="s">
        <v>337</v>
      </c>
      <c r="B56" s="59">
        <v>1125624</v>
      </c>
    </row>
    <row r="57" spans="1:2" ht="16.5" customHeight="1" x14ac:dyDescent="0.2">
      <c r="A57" s="96" t="s">
        <v>338</v>
      </c>
      <c r="B57" s="59">
        <v>2197534</v>
      </c>
    </row>
    <row r="58" spans="1:2" ht="16.5" customHeight="1" x14ac:dyDescent="0.2">
      <c r="A58" s="96" t="s">
        <v>339</v>
      </c>
      <c r="B58" s="59">
        <v>1849482</v>
      </c>
    </row>
    <row r="59" spans="1:2" ht="16.5" customHeight="1" x14ac:dyDescent="0.2">
      <c r="A59" s="96" t="s">
        <v>345</v>
      </c>
      <c r="B59" s="59">
        <v>450150</v>
      </c>
    </row>
    <row r="60" spans="1:2" ht="16.5" customHeight="1" x14ac:dyDescent="0.2">
      <c r="A60" s="96" t="s">
        <v>345</v>
      </c>
      <c r="B60" s="59">
        <v>150050</v>
      </c>
    </row>
    <row r="61" spans="1:2" ht="16.5" customHeight="1" x14ac:dyDescent="0.2">
      <c r="A61" s="96" t="s">
        <v>345</v>
      </c>
      <c r="B61" s="59">
        <v>150050</v>
      </c>
    </row>
    <row r="62" spans="1:2" ht="16.5" customHeight="1" x14ac:dyDescent="0.2">
      <c r="A62" s="96" t="s">
        <v>345</v>
      </c>
      <c r="B62" s="59">
        <v>150050</v>
      </c>
    </row>
    <row r="63" spans="1:2" ht="16.5" customHeight="1" x14ac:dyDescent="0.2">
      <c r="A63" s="96" t="s">
        <v>106</v>
      </c>
      <c r="B63" s="59">
        <v>1268188</v>
      </c>
    </row>
    <row r="64" spans="1:2" ht="16.5" customHeight="1" x14ac:dyDescent="0.2">
      <c r="A64" s="96" t="s">
        <v>76</v>
      </c>
      <c r="B64" s="59">
        <v>2666352</v>
      </c>
    </row>
    <row r="65" spans="1:2" ht="16.5" customHeight="1" x14ac:dyDescent="0.2">
      <c r="A65" s="96" t="s">
        <v>340</v>
      </c>
      <c r="B65" s="59">
        <v>2835304</v>
      </c>
    </row>
    <row r="66" spans="1:2" ht="16.5" customHeight="1" x14ac:dyDescent="0.2">
      <c r="A66" s="96" t="s">
        <v>341</v>
      </c>
      <c r="B66" s="59">
        <v>12459582</v>
      </c>
    </row>
    <row r="67" spans="1:2" ht="16.5" customHeight="1" x14ac:dyDescent="0.2">
      <c r="A67" s="96" t="s">
        <v>342</v>
      </c>
      <c r="B67" s="59">
        <v>26903572</v>
      </c>
    </row>
    <row r="68" spans="1:2" ht="16.5" customHeight="1" x14ac:dyDescent="0.2">
      <c r="A68" s="96" t="s">
        <v>343</v>
      </c>
      <c r="B68" s="59">
        <v>924741</v>
      </c>
    </row>
    <row r="69" spans="1:2" ht="16.5" customHeight="1" x14ac:dyDescent="0.2">
      <c r="A69" s="96" t="s">
        <v>344</v>
      </c>
      <c r="B69" s="59">
        <v>1136741</v>
      </c>
    </row>
    <row r="70" spans="1:2" ht="16.5" customHeight="1" x14ac:dyDescent="0.2">
      <c r="A70" s="96" t="s">
        <v>106</v>
      </c>
      <c r="B70" s="59">
        <v>634094</v>
      </c>
    </row>
    <row r="71" spans="1:2" x14ac:dyDescent="0.2">
      <c r="A71" s="10" t="s">
        <v>17</v>
      </c>
      <c r="B71" s="58">
        <f>SUM(B53:B70)</f>
        <v>140502766</v>
      </c>
    </row>
    <row r="72" spans="1:2" x14ac:dyDescent="0.2">
      <c r="A72" s="10"/>
      <c r="B72" s="59">
        <v>0</v>
      </c>
    </row>
    <row r="73" spans="1:2" x14ac:dyDescent="0.2">
      <c r="A73" s="103" t="s">
        <v>33</v>
      </c>
      <c r="B73" s="59">
        <v>0</v>
      </c>
    </row>
    <row r="74" spans="1:2" x14ac:dyDescent="0.2">
      <c r="A74" s="67" t="s">
        <v>34</v>
      </c>
      <c r="B74" s="59">
        <v>9101958</v>
      </c>
    </row>
    <row r="75" spans="1:2" x14ac:dyDescent="0.2">
      <c r="A75" s="13" t="s">
        <v>34</v>
      </c>
      <c r="B75" s="59">
        <v>25101040</v>
      </c>
    </row>
    <row r="76" spans="1:2" x14ac:dyDescent="0.2">
      <c r="A76" s="13" t="s">
        <v>34</v>
      </c>
      <c r="B76" s="59">
        <v>363600</v>
      </c>
    </row>
    <row r="77" spans="1:2" x14ac:dyDescent="0.2">
      <c r="A77" s="10" t="s">
        <v>17</v>
      </c>
      <c r="B77" s="58">
        <f>+B74+B75+B76</f>
        <v>34566598</v>
      </c>
    </row>
    <row r="78" spans="1:2" x14ac:dyDescent="0.2">
      <c r="A78" s="10"/>
      <c r="B78" s="59">
        <v>0</v>
      </c>
    </row>
    <row r="79" spans="1:2" x14ac:dyDescent="0.2">
      <c r="A79" s="10" t="s">
        <v>291</v>
      </c>
      <c r="B79" s="59">
        <v>0</v>
      </c>
    </row>
    <row r="80" spans="1:2" x14ac:dyDescent="0.2">
      <c r="A80" s="96" t="s">
        <v>36</v>
      </c>
      <c r="B80" s="59">
        <v>2814385</v>
      </c>
    </row>
    <row r="81" spans="1:4" x14ac:dyDescent="0.2">
      <c r="A81" s="96" t="s">
        <v>347</v>
      </c>
      <c r="B81" s="59">
        <v>1767118</v>
      </c>
    </row>
    <row r="82" spans="1:4" x14ac:dyDescent="0.2">
      <c r="A82" s="96" t="s">
        <v>348</v>
      </c>
      <c r="B82" s="59">
        <v>599627</v>
      </c>
    </row>
    <row r="83" spans="1:4" x14ac:dyDescent="0.2">
      <c r="A83" s="10" t="s">
        <v>17</v>
      </c>
      <c r="B83" s="58">
        <f>SUM(B80:B82)</f>
        <v>5181130</v>
      </c>
    </row>
    <row r="84" spans="1:4" x14ac:dyDescent="0.2">
      <c r="A84" s="19"/>
      <c r="B84" s="92">
        <v>0</v>
      </c>
    </row>
    <row r="85" spans="1:4" x14ac:dyDescent="0.2">
      <c r="A85" s="33" t="s">
        <v>35</v>
      </c>
      <c r="B85" s="59">
        <v>0</v>
      </c>
      <c r="C85" s="20"/>
      <c r="D85" s="50"/>
    </row>
    <row r="86" spans="1:4" x14ac:dyDescent="0.2">
      <c r="A86" s="31" t="s">
        <v>134</v>
      </c>
      <c r="B86" s="59">
        <v>0</v>
      </c>
      <c r="C86" s="20"/>
      <c r="D86" s="50"/>
    </row>
    <row r="87" spans="1:4" x14ac:dyDescent="0.2">
      <c r="A87" s="33" t="s">
        <v>17</v>
      </c>
      <c r="B87" s="58">
        <f>+B86</f>
        <v>0</v>
      </c>
      <c r="C87" s="20"/>
      <c r="D87" s="50"/>
    </row>
    <row r="88" spans="1:4" x14ac:dyDescent="0.2">
      <c r="A88" s="31"/>
      <c r="B88" s="59">
        <v>0</v>
      </c>
      <c r="C88" s="91"/>
      <c r="D88" s="91"/>
    </row>
    <row r="89" spans="1:4" x14ac:dyDescent="0.2">
      <c r="A89" s="10" t="s">
        <v>37</v>
      </c>
      <c r="B89" s="59">
        <v>0</v>
      </c>
    </row>
    <row r="90" spans="1:4" x14ac:dyDescent="0.2">
      <c r="A90" s="96" t="s">
        <v>205</v>
      </c>
      <c r="B90" s="59">
        <v>487390</v>
      </c>
    </row>
    <row r="91" spans="1:4" x14ac:dyDescent="0.2">
      <c r="A91" s="96" t="s">
        <v>38</v>
      </c>
      <c r="B91" s="59">
        <v>2930489</v>
      </c>
    </row>
    <row r="92" spans="1:4" x14ac:dyDescent="0.2">
      <c r="A92" s="96" t="s">
        <v>39</v>
      </c>
      <c r="B92" s="59">
        <v>712655</v>
      </c>
    </row>
    <row r="93" spans="1:4" x14ac:dyDescent="0.2">
      <c r="A93" s="96" t="s">
        <v>334</v>
      </c>
      <c r="B93" s="59">
        <v>579820</v>
      </c>
    </row>
    <row r="94" spans="1:4" x14ac:dyDescent="0.2">
      <c r="A94" s="90" t="s">
        <v>17</v>
      </c>
      <c r="B94" s="58">
        <f>SUM(B90:B93)</f>
        <v>4710354</v>
      </c>
    </row>
    <row r="95" spans="1:4" x14ac:dyDescent="0.2">
      <c r="A95" s="19"/>
      <c r="B95" s="59">
        <v>0</v>
      </c>
    </row>
    <row r="96" spans="1:4" x14ac:dyDescent="0.2">
      <c r="A96" s="40" t="s">
        <v>43</v>
      </c>
      <c r="B96" s="59">
        <v>0</v>
      </c>
    </row>
    <row r="97" spans="1:2" x14ac:dyDescent="0.2">
      <c r="A97" s="66" t="s">
        <v>43</v>
      </c>
      <c r="B97" s="59">
        <v>2449000</v>
      </c>
    </row>
    <row r="98" spans="1:2" x14ac:dyDescent="0.2">
      <c r="A98" s="32" t="s">
        <v>17</v>
      </c>
      <c r="B98" s="58">
        <f>+B97</f>
        <v>2449000</v>
      </c>
    </row>
    <row r="99" spans="1:2" x14ac:dyDescent="0.2">
      <c r="A99" s="22"/>
      <c r="B99" s="59">
        <v>0</v>
      </c>
    </row>
    <row r="100" spans="1:2" x14ac:dyDescent="0.2">
      <c r="A100" s="30" t="s">
        <v>44</v>
      </c>
      <c r="B100" s="59">
        <v>0</v>
      </c>
    </row>
    <row r="101" spans="1:2" x14ac:dyDescent="0.2">
      <c r="A101" s="23" t="s">
        <v>45</v>
      </c>
      <c r="B101" s="59">
        <v>9805800</v>
      </c>
    </row>
    <row r="102" spans="1:2" x14ac:dyDescent="0.2">
      <c r="A102" s="30" t="s">
        <v>17</v>
      </c>
      <c r="B102" s="58">
        <f>+B101</f>
        <v>9805800</v>
      </c>
    </row>
    <row r="103" spans="1:2" x14ac:dyDescent="0.2">
      <c r="A103" s="30"/>
      <c r="B103" s="59">
        <v>0</v>
      </c>
    </row>
    <row r="104" spans="1:2" x14ac:dyDescent="0.2">
      <c r="A104" s="104" t="s">
        <v>50</v>
      </c>
      <c r="B104" s="59">
        <v>0</v>
      </c>
    </row>
    <row r="105" spans="1:2" x14ac:dyDescent="0.2">
      <c r="A105" s="19" t="s">
        <v>51</v>
      </c>
      <c r="B105" s="59">
        <v>1038153.05</v>
      </c>
    </row>
    <row r="106" spans="1:2" x14ac:dyDescent="0.2">
      <c r="A106" s="19" t="s">
        <v>352</v>
      </c>
      <c r="B106" s="59">
        <v>25900</v>
      </c>
    </row>
    <row r="107" spans="1:2" x14ac:dyDescent="0.2">
      <c r="A107" s="19" t="s">
        <v>352</v>
      </c>
      <c r="B107" s="59">
        <v>64500</v>
      </c>
    </row>
    <row r="108" spans="1:2" ht="17.25" customHeight="1" x14ac:dyDescent="0.2">
      <c r="A108" s="10" t="s">
        <v>17</v>
      </c>
      <c r="B108" s="58">
        <f>SUM(B105:B107)</f>
        <v>1128553.05</v>
      </c>
    </row>
    <row r="109" spans="1:2" x14ac:dyDescent="0.2">
      <c r="A109" s="19"/>
      <c r="B109" s="59">
        <v>0</v>
      </c>
    </row>
    <row r="110" spans="1:2" x14ac:dyDescent="0.2">
      <c r="A110" s="30" t="s">
        <v>52</v>
      </c>
      <c r="B110" s="59">
        <v>0</v>
      </c>
    </row>
    <row r="111" spans="1:2" x14ac:dyDescent="0.2">
      <c r="A111" s="19" t="s">
        <v>53</v>
      </c>
      <c r="B111" s="59">
        <v>24989553</v>
      </c>
    </row>
    <row r="112" spans="1:2" x14ac:dyDescent="0.2">
      <c r="A112" s="29" t="s">
        <v>17</v>
      </c>
      <c r="B112" s="58">
        <f>+B111</f>
        <v>24989553</v>
      </c>
    </row>
    <row r="113" spans="1:2" x14ac:dyDescent="0.2">
      <c r="A113" s="29"/>
      <c r="B113" s="58"/>
    </row>
    <row r="114" spans="1:2" x14ac:dyDescent="0.2">
      <c r="A114" s="29" t="s">
        <v>349</v>
      </c>
      <c r="B114" s="58"/>
    </row>
    <row r="115" spans="1:2" x14ac:dyDescent="0.2">
      <c r="A115" s="19" t="s">
        <v>53</v>
      </c>
      <c r="B115" s="59">
        <v>13829036</v>
      </c>
    </row>
    <row r="116" spans="1:2" x14ac:dyDescent="0.2">
      <c r="A116" s="10" t="s">
        <v>17</v>
      </c>
      <c r="B116" s="58">
        <f>SUM(B115:B115)</f>
        <v>13829036</v>
      </c>
    </row>
    <row r="117" spans="1:2" x14ac:dyDescent="0.2">
      <c r="A117" s="60"/>
      <c r="B117" s="59">
        <v>0</v>
      </c>
    </row>
    <row r="118" spans="1:2" x14ac:dyDescent="0.2">
      <c r="A118" s="32" t="s">
        <v>102</v>
      </c>
      <c r="B118" s="59">
        <v>13864</v>
      </c>
    </row>
    <row r="119" spans="1:2" x14ac:dyDescent="0.2">
      <c r="A119" s="96" t="s">
        <v>135</v>
      </c>
      <c r="B119" s="59">
        <v>7159009</v>
      </c>
    </row>
    <row r="120" spans="1:2" x14ac:dyDescent="0.2">
      <c r="A120" s="96" t="s">
        <v>327</v>
      </c>
      <c r="B120" s="59">
        <v>20836</v>
      </c>
    </row>
    <row r="121" spans="1:2" x14ac:dyDescent="0.2">
      <c r="A121" s="96" t="s">
        <v>135</v>
      </c>
      <c r="B121" s="58">
        <f>SUM(B118:B120)</f>
        <v>7193709</v>
      </c>
    </row>
    <row r="122" spans="1:2" x14ac:dyDescent="0.2">
      <c r="A122" s="33" t="s">
        <v>17</v>
      </c>
      <c r="B122" s="59">
        <v>0</v>
      </c>
    </row>
    <row r="123" spans="1:2" x14ac:dyDescent="0.2">
      <c r="A123" s="22"/>
      <c r="B123" s="59">
        <v>0</v>
      </c>
    </row>
    <row r="124" spans="1:2" x14ac:dyDescent="0.2">
      <c r="A124" s="33" t="s">
        <v>54</v>
      </c>
      <c r="B124" s="59">
        <v>550641</v>
      </c>
    </row>
    <row r="125" spans="1:2" x14ac:dyDescent="0.2">
      <c r="A125" s="19" t="s">
        <v>30</v>
      </c>
      <c r="B125" s="59">
        <v>440414</v>
      </c>
    </row>
    <row r="126" spans="1:2" x14ac:dyDescent="0.2">
      <c r="A126" s="19" t="s">
        <v>30</v>
      </c>
      <c r="B126" s="59">
        <v>284166</v>
      </c>
    </row>
    <row r="127" spans="1:2" x14ac:dyDescent="0.2">
      <c r="A127" s="19" t="s">
        <v>137</v>
      </c>
      <c r="B127" s="59">
        <v>1201230</v>
      </c>
    </row>
    <row r="128" spans="1:2" x14ac:dyDescent="0.2">
      <c r="A128" s="19" t="s">
        <v>30</v>
      </c>
      <c r="B128" s="59">
        <v>284166</v>
      </c>
    </row>
    <row r="129" spans="1:2" x14ac:dyDescent="0.2">
      <c r="A129" s="19" t="s">
        <v>137</v>
      </c>
      <c r="B129" s="59">
        <v>320410</v>
      </c>
    </row>
    <row r="130" spans="1:2" x14ac:dyDescent="0.2">
      <c r="A130" s="19" t="s">
        <v>318</v>
      </c>
      <c r="B130" s="58">
        <f>SUM(B124:B129)</f>
        <v>3081027</v>
      </c>
    </row>
    <row r="131" spans="1:2" x14ac:dyDescent="0.2">
      <c r="A131" s="32" t="s">
        <v>17</v>
      </c>
      <c r="B131" s="59">
        <v>0</v>
      </c>
    </row>
    <row r="132" spans="1:2" x14ac:dyDescent="0.2">
      <c r="A132" s="31"/>
      <c r="B132" s="59">
        <v>0</v>
      </c>
    </row>
    <row r="133" spans="1:2" x14ac:dyDescent="0.2">
      <c r="A133" s="33" t="s">
        <v>56</v>
      </c>
      <c r="B133" s="59">
        <v>2344000</v>
      </c>
    </row>
    <row r="134" spans="1:2" x14ac:dyDescent="0.2">
      <c r="A134" s="97" t="s">
        <v>57</v>
      </c>
      <c r="B134" s="58">
        <f>SUM(133:133)</f>
        <v>2344000</v>
      </c>
    </row>
    <row r="135" spans="1:2" x14ac:dyDescent="0.2">
      <c r="A135" s="35" t="s">
        <v>17</v>
      </c>
      <c r="B135" s="59">
        <v>0</v>
      </c>
    </row>
    <row r="136" spans="1:2" x14ac:dyDescent="0.2">
      <c r="A136" s="36"/>
      <c r="B136" s="59"/>
    </row>
    <row r="137" spans="1:2" x14ac:dyDescent="0.2">
      <c r="A137" s="57" t="s">
        <v>133</v>
      </c>
      <c r="B137" s="59">
        <v>0</v>
      </c>
    </row>
    <row r="138" spans="1:2" x14ac:dyDescent="0.2">
      <c r="A138" s="96" t="s">
        <v>312</v>
      </c>
      <c r="B138" s="59">
        <v>0</v>
      </c>
    </row>
    <row r="139" spans="1:2" x14ac:dyDescent="0.2">
      <c r="A139" s="96" t="s">
        <v>300</v>
      </c>
      <c r="B139" s="59">
        <v>0</v>
      </c>
    </row>
    <row r="140" spans="1:2" x14ac:dyDescent="0.2">
      <c r="A140" s="96" t="s">
        <v>313</v>
      </c>
      <c r="B140" s="59">
        <v>0</v>
      </c>
    </row>
    <row r="141" spans="1:2" x14ac:dyDescent="0.2">
      <c r="A141" s="96" t="s">
        <v>313</v>
      </c>
      <c r="B141" s="59">
        <v>0</v>
      </c>
    </row>
    <row r="142" spans="1:2" x14ac:dyDescent="0.2">
      <c r="A142" s="96" t="s">
        <v>312</v>
      </c>
      <c r="B142" s="58">
        <f>SUM(B137:B141)</f>
        <v>0</v>
      </c>
    </row>
    <row r="143" spans="1:2" x14ac:dyDescent="0.2">
      <c r="A143" s="98" t="s">
        <v>17</v>
      </c>
      <c r="B143" s="58"/>
    </row>
    <row r="144" spans="1:2" x14ac:dyDescent="0.2">
      <c r="A144" s="95"/>
      <c r="B144" s="58"/>
    </row>
    <row r="145" spans="1:2" x14ac:dyDescent="0.2">
      <c r="A145" s="99" t="s">
        <v>316</v>
      </c>
      <c r="B145" s="59">
        <v>127596</v>
      </c>
    </row>
    <row r="146" spans="1:2" x14ac:dyDescent="0.2">
      <c r="A146" s="96" t="s">
        <v>323</v>
      </c>
      <c r="B146" s="59">
        <v>147496</v>
      </c>
    </row>
    <row r="147" spans="1:2" x14ac:dyDescent="0.2">
      <c r="A147" s="96" t="s">
        <v>324</v>
      </c>
      <c r="B147" s="59">
        <v>135909</v>
      </c>
    </row>
    <row r="148" spans="1:2" x14ac:dyDescent="0.2">
      <c r="A148" s="96" t="s">
        <v>324</v>
      </c>
      <c r="B148" s="59">
        <v>127496</v>
      </c>
    </row>
    <row r="149" spans="1:2" x14ac:dyDescent="0.2">
      <c r="A149" s="96" t="s">
        <v>323</v>
      </c>
      <c r="B149" s="59">
        <v>671993</v>
      </c>
    </row>
    <row r="150" spans="1:2" x14ac:dyDescent="0.2">
      <c r="A150" s="96" t="s">
        <v>325</v>
      </c>
      <c r="B150" s="59">
        <v>2349296</v>
      </c>
    </row>
    <row r="151" spans="1:2" x14ac:dyDescent="0.2">
      <c r="A151" s="96" t="s">
        <v>49</v>
      </c>
      <c r="B151" s="59">
        <v>1756000</v>
      </c>
    </row>
    <row r="152" spans="1:2" x14ac:dyDescent="0.2">
      <c r="A152" s="96" t="s">
        <v>326</v>
      </c>
      <c r="B152" s="59">
        <v>215000</v>
      </c>
    </row>
    <row r="153" spans="1:2" x14ac:dyDescent="0.2">
      <c r="A153" s="96" t="s">
        <v>70</v>
      </c>
      <c r="B153" s="58">
        <f>SUM(B145:B152)</f>
        <v>5530786</v>
      </c>
    </row>
    <row r="154" spans="1:2" x14ac:dyDescent="0.2">
      <c r="A154" s="98" t="s">
        <v>17</v>
      </c>
      <c r="B154" s="58"/>
    </row>
    <row r="155" spans="1:2" x14ac:dyDescent="0.2">
      <c r="A155" s="99"/>
      <c r="B155" s="58"/>
    </row>
    <row r="156" spans="1:2" x14ac:dyDescent="0.2">
      <c r="A156" s="99" t="s">
        <v>346</v>
      </c>
      <c r="B156" s="58">
        <v>3831249</v>
      </c>
    </row>
    <row r="157" spans="1:2" x14ac:dyDescent="0.2">
      <c r="A157" s="96" t="s">
        <v>30</v>
      </c>
      <c r="B157" s="58">
        <f>SUM(B156:B156)</f>
        <v>3831249</v>
      </c>
    </row>
    <row r="158" spans="1:2" x14ac:dyDescent="0.2">
      <c r="A158" s="98" t="s">
        <v>17</v>
      </c>
      <c r="B158" s="59"/>
    </row>
    <row r="159" spans="1:2" x14ac:dyDescent="0.2">
      <c r="A159" s="36"/>
      <c r="B159" s="59">
        <v>0</v>
      </c>
    </row>
    <row r="160" spans="1:2" x14ac:dyDescent="0.2">
      <c r="A160" s="40" t="s">
        <v>350</v>
      </c>
      <c r="B160" s="59"/>
    </row>
    <row r="161" spans="1:4" x14ac:dyDescent="0.2">
      <c r="A161" s="3" t="s">
        <v>351</v>
      </c>
      <c r="B161" s="59">
        <v>7447170</v>
      </c>
    </row>
    <row r="162" spans="1:4" x14ac:dyDescent="0.2">
      <c r="A162" s="40" t="s">
        <v>17</v>
      </c>
      <c r="B162" s="58">
        <f>SUM(B161:B161)</f>
        <v>7447170</v>
      </c>
    </row>
    <row r="163" spans="1:4" x14ac:dyDescent="0.2">
      <c r="A163" s="36"/>
      <c r="B163" s="59"/>
    </row>
    <row r="164" spans="1:4" x14ac:dyDescent="0.2">
      <c r="A164" s="35" t="s">
        <v>18</v>
      </c>
      <c r="B164" s="59"/>
    </row>
    <row r="165" spans="1:4" x14ac:dyDescent="0.2">
      <c r="A165" s="96" t="s">
        <v>22</v>
      </c>
      <c r="B165" s="59">
        <v>3237324</v>
      </c>
    </row>
    <row r="166" spans="1:4" x14ac:dyDescent="0.2">
      <c r="A166" s="96" t="s">
        <v>23</v>
      </c>
      <c r="B166" s="59">
        <v>1069153</v>
      </c>
    </row>
    <row r="167" spans="1:4" x14ac:dyDescent="0.2">
      <c r="A167" s="96" t="s">
        <v>29</v>
      </c>
      <c r="B167" s="59">
        <v>6057547</v>
      </c>
    </row>
    <row r="168" spans="1:4" x14ac:dyDescent="0.2">
      <c r="A168" s="96" t="s">
        <v>319</v>
      </c>
      <c r="B168" s="59">
        <v>8621350</v>
      </c>
    </row>
    <row r="169" spans="1:4" x14ac:dyDescent="0.2">
      <c r="A169" s="96" t="s">
        <v>80</v>
      </c>
      <c r="B169" s="59">
        <v>148000</v>
      </c>
    </row>
    <row r="170" spans="1:4" x14ac:dyDescent="0.2">
      <c r="A170" s="96" t="s">
        <v>25</v>
      </c>
      <c r="B170" s="59">
        <v>1923550</v>
      </c>
    </row>
    <row r="171" spans="1:4" x14ac:dyDescent="0.2">
      <c r="A171" s="96" t="s">
        <v>27</v>
      </c>
      <c r="B171" s="59">
        <v>745800</v>
      </c>
    </row>
    <row r="172" spans="1:4" x14ac:dyDescent="0.2">
      <c r="A172" s="96" t="s">
        <v>79</v>
      </c>
      <c r="B172" s="59">
        <v>2868115</v>
      </c>
    </row>
    <row r="173" spans="1:4" x14ac:dyDescent="0.2">
      <c r="A173" s="96" t="s">
        <v>320</v>
      </c>
      <c r="B173" s="59">
        <v>6212722</v>
      </c>
    </row>
    <row r="174" spans="1:4" x14ac:dyDescent="0.2">
      <c r="A174" s="96" t="s">
        <v>288</v>
      </c>
      <c r="B174" s="58">
        <v>10124949</v>
      </c>
    </row>
    <row r="175" spans="1:4" x14ac:dyDescent="0.2">
      <c r="A175" s="96" t="s">
        <v>268</v>
      </c>
      <c r="B175" s="59">
        <v>429400</v>
      </c>
    </row>
    <row r="176" spans="1:4" x14ac:dyDescent="0.2">
      <c r="A176" s="96" t="s">
        <v>28</v>
      </c>
      <c r="B176" s="59">
        <v>594408</v>
      </c>
      <c r="D176" s="101"/>
    </row>
    <row r="177" spans="1:2" x14ac:dyDescent="0.2">
      <c r="A177" s="96" t="s">
        <v>321</v>
      </c>
      <c r="B177" s="59">
        <v>1266220</v>
      </c>
    </row>
    <row r="178" spans="1:2" x14ac:dyDescent="0.2">
      <c r="A178" s="96" t="s">
        <v>322</v>
      </c>
      <c r="B178" s="58">
        <v>545560</v>
      </c>
    </row>
    <row r="179" spans="1:2" x14ac:dyDescent="0.2">
      <c r="A179" s="98" t="s">
        <v>17</v>
      </c>
      <c r="B179" s="100">
        <f>SUM(B165:B178)</f>
        <v>43844098</v>
      </c>
    </row>
    <row r="180" spans="1:2" ht="30" x14ac:dyDescent="0.35">
      <c r="A180" s="44" t="s">
        <v>354</v>
      </c>
      <c r="B180" s="45">
        <f>+B36+B47+B51+B71+B77+B83+B94+B98+B102+B108+B112+B116+B121+B130+B134+B153+B157+B162+B179</f>
        <v>360511379.05000001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2018</vt:lpstr>
      <vt:lpstr>FEBRERO 2018</vt:lpstr>
      <vt:lpstr>MARZO DE 2018</vt:lpstr>
      <vt:lpstr>ABRIL 2018</vt:lpstr>
      <vt:lpstr>MAYO 2018</vt:lpstr>
      <vt:lpstr>JUNIO 2018</vt:lpstr>
      <vt:lpstr>JULIO 2018 </vt:lpstr>
      <vt:lpstr>AGOSTO 2018  </vt:lpstr>
      <vt:lpstr>SEPTIEMBRE 2018  </vt:lpstr>
      <vt:lpstr>OCTUBRE 2018 </vt:lpstr>
      <vt:lpstr>NOVIEMBRE 2018</vt:lpstr>
      <vt:lpstr>DICIEMBRE 2018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LINA</cp:lastModifiedBy>
  <dcterms:created xsi:type="dcterms:W3CDTF">2016-10-27T21:21:43Z</dcterms:created>
  <dcterms:modified xsi:type="dcterms:W3CDTF">2019-02-06T02:28:10Z</dcterms:modified>
</cp:coreProperties>
</file>